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activeX/activeX11.xml" ContentType="application/vnd.ms-office.activeX+xml"/>
  <Override PartName="/xl/activeX/activeX11.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120" windowWidth="23250" windowHeight="13170" tabRatio="624"/>
  </bookViews>
  <sheets>
    <sheet name="Dateneingabe" sheetId="1" r:id="rId1"/>
    <sheet name="Ergebnisse Schlagbilanz" sheetId="5" r:id="rId2"/>
    <sheet name="Kultur" sheetId="2" r:id="rId3"/>
    <sheet name="organ._Dünger" sheetId="3" r:id="rId4"/>
    <sheet name="Mineraldünger" sheetId="7" r:id="rId5"/>
    <sheet name="Rechnungen_Grafik" sheetId="8" state="hidden" r:id="rId6"/>
    <sheet name="Access_SB_Daten" sheetId="9" state="hidden" r:id="rId7"/>
    <sheet name="Access_SB_InStoffe" sheetId="10" state="hidden" r:id="rId8"/>
    <sheet name="Access_SB_DueMi" sheetId="11" state="hidden" r:id="rId9"/>
  </sheets>
  <definedNames>
    <definedName name="_xlnm.Print_Area" localSheetId="0">Dateneingabe!$A$1:$M$56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5" l="1"/>
  <c r="J2" i="5" l="1"/>
  <c r="J1" i="5"/>
  <c r="J5" i="5"/>
  <c r="F5" i="5" l="1"/>
  <c r="B5" i="5" l="1"/>
  <c r="A34" i="1" l="1"/>
  <c r="O29" i="2" l="1"/>
  <c r="N29" i="2"/>
  <c r="M29" i="2"/>
  <c r="L29" i="2"/>
  <c r="J29" i="2"/>
  <c r="I29" i="2"/>
  <c r="H29" i="2"/>
  <c r="G29" i="2"/>
  <c r="F29" i="2"/>
  <c r="C17" i="5" l="1"/>
  <c r="A43" i="1" l="1"/>
  <c r="C12" i="5" l="1"/>
  <c r="C11" i="5"/>
  <c r="C10" i="5"/>
  <c r="J19" i="1"/>
  <c r="C19" i="1" l="1"/>
  <c r="A27" i="1" s="1"/>
  <c r="K32" i="8"/>
  <c r="L32" i="8"/>
  <c r="M32" i="8"/>
  <c r="K33" i="8"/>
  <c r="L33" i="8"/>
  <c r="M33" i="8"/>
  <c r="K34" i="8"/>
  <c r="L34" i="8"/>
  <c r="M34" i="8"/>
  <c r="K35" i="8"/>
  <c r="L35" i="8"/>
  <c r="M35" i="8"/>
  <c r="K36" i="8"/>
  <c r="L36" i="8"/>
  <c r="M36" i="8"/>
  <c r="K37" i="8"/>
  <c r="L37" i="8"/>
  <c r="M37" i="8"/>
  <c r="K38" i="8"/>
  <c r="L38" i="8"/>
  <c r="M38" i="8"/>
  <c r="K39" i="8"/>
  <c r="L39" i="8"/>
  <c r="M39" i="8"/>
  <c r="K40" i="8"/>
  <c r="L40" i="8"/>
  <c r="M40" i="8"/>
  <c r="K41" i="8"/>
  <c r="L41" i="8"/>
  <c r="M41" i="8"/>
  <c r="K42" i="8"/>
  <c r="L42" i="8"/>
  <c r="M42" i="8"/>
  <c r="K43" i="8"/>
  <c r="L43" i="8"/>
  <c r="M43" i="8"/>
  <c r="K44" i="8"/>
  <c r="L44" i="8"/>
  <c r="M44" i="8"/>
  <c r="K45" i="8"/>
  <c r="L45" i="8"/>
  <c r="M45" i="8"/>
  <c r="K46" i="8"/>
  <c r="L46" i="8"/>
  <c r="M46" i="8"/>
  <c r="K47" i="8"/>
  <c r="L47" i="8"/>
  <c r="M47" i="8"/>
  <c r="K48" i="8"/>
  <c r="L48" i="8"/>
  <c r="M48" i="8"/>
  <c r="K49" i="8"/>
  <c r="L49" i="8"/>
  <c r="M49" i="8"/>
  <c r="K50" i="8"/>
  <c r="L50" i="8"/>
  <c r="M50" i="8"/>
  <c r="K51" i="8"/>
  <c r="L51" i="8"/>
  <c r="M51" i="8"/>
  <c r="K52" i="8"/>
  <c r="L52" i="8"/>
  <c r="M52" i="8"/>
  <c r="K53" i="8"/>
  <c r="L53" i="8"/>
  <c r="M53" i="8"/>
  <c r="K54" i="8"/>
  <c r="L54" i="8"/>
  <c r="M54" i="8"/>
  <c r="J33" i="8"/>
  <c r="J34" i="8"/>
  <c r="J35" i="8"/>
  <c r="J36" i="8"/>
  <c r="J37" i="8"/>
  <c r="J38" i="8"/>
  <c r="J39" i="8"/>
  <c r="J40" i="8"/>
  <c r="J41" i="8"/>
  <c r="J42" i="8"/>
  <c r="J43" i="8"/>
  <c r="J44" i="8"/>
  <c r="J45" i="8"/>
  <c r="J46" i="8"/>
  <c r="J47" i="8"/>
  <c r="J48" i="8"/>
  <c r="J49" i="8"/>
  <c r="J50" i="8"/>
  <c r="J51" i="8"/>
  <c r="J52" i="8"/>
  <c r="J53" i="8"/>
  <c r="J54" i="8"/>
  <c r="J32" i="8"/>
  <c r="I33" i="8"/>
  <c r="I34" i="8"/>
  <c r="I35" i="8"/>
  <c r="I36" i="8"/>
  <c r="I37" i="8"/>
  <c r="I38" i="8"/>
  <c r="I39" i="8"/>
  <c r="I40" i="8"/>
  <c r="I41" i="8"/>
  <c r="I42" i="8"/>
  <c r="I43" i="8"/>
  <c r="I44" i="8"/>
  <c r="I45" i="8"/>
  <c r="I46" i="8"/>
  <c r="I47" i="8"/>
  <c r="I48" i="8"/>
  <c r="I49" i="8"/>
  <c r="I50" i="8"/>
  <c r="I51" i="8"/>
  <c r="I52" i="8"/>
  <c r="I53" i="8"/>
  <c r="I54" i="8"/>
  <c r="I32" i="8"/>
  <c r="D33" i="8"/>
  <c r="D34" i="8"/>
  <c r="D35" i="8"/>
  <c r="D36" i="8"/>
  <c r="D37" i="8"/>
  <c r="D38" i="8"/>
  <c r="D39" i="8"/>
  <c r="D40" i="8"/>
  <c r="D41" i="8"/>
  <c r="D42" i="8"/>
  <c r="D43" i="8"/>
  <c r="D44" i="8"/>
  <c r="D45" i="8"/>
  <c r="D46" i="8"/>
  <c r="D47" i="8"/>
  <c r="D48" i="8"/>
  <c r="D49" i="8"/>
  <c r="D50" i="8"/>
  <c r="D51" i="8"/>
  <c r="D52" i="8"/>
  <c r="D53" i="8"/>
  <c r="D54" i="8"/>
  <c r="D32" i="8"/>
  <c r="G32" i="8"/>
  <c r="H32" i="8"/>
  <c r="G33" i="8"/>
  <c r="H33" i="8"/>
  <c r="G34" i="8"/>
  <c r="H34" i="8"/>
  <c r="G35" i="8"/>
  <c r="H35" i="8"/>
  <c r="G36" i="8"/>
  <c r="H36" i="8"/>
  <c r="G37" i="8"/>
  <c r="H37" i="8"/>
  <c r="G38" i="8"/>
  <c r="H38" i="8"/>
  <c r="G39" i="8"/>
  <c r="H39" i="8"/>
  <c r="G40" i="8"/>
  <c r="H40" i="8"/>
  <c r="G41" i="8"/>
  <c r="H41" i="8"/>
  <c r="G42" i="8"/>
  <c r="H42" i="8"/>
  <c r="G43" i="8"/>
  <c r="H43" i="8"/>
  <c r="G44" i="8"/>
  <c r="H44" i="8"/>
  <c r="G45" i="8"/>
  <c r="H45" i="8"/>
  <c r="G46" i="8"/>
  <c r="H46" i="8"/>
  <c r="G47" i="8"/>
  <c r="H47" i="8"/>
  <c r="G48" i="8"/>
  <c r="H48" i="8"/>
  <c r="G49" i="8"/>
  <c r="H49" i="8"/>
  <c r="G50" i="8"/>
  <c r="H50" i="8"/>
  <c r="G51" i="8"/>
  <c r="H51" i="8"/>
  <c r="G52" i="8"/>
  <c r="H52" i="8"/>
  <c r="G53" i="8"/>
  <c r="H53" i="8"/>
  <c r="G54" i="8"/>
  <c r="H54" i="8"/>
  <c r="F33" i="8"/>
  <c r="F34" i="8"/>
  <c r="F35" i="8"/>
  <c r="F36" i="8"/>
  <c r="F37" i="8"/>
  <c r="F38" i="8"/>
  <c r="F39" i="8"/>
  <c r="F40" i="8"/>
  <c r="F41" i="8"/>
  <c r="F42" i="8"/>
  <c r="F43" i="8"/>
  <c r="F44" i="8"/>
  <c r="F45" i="8"/>
  <c r="F46" i="8"/>
  <c r="F47" i="8"/>
  <c r="F48" i="8"/>
  <c r="F49" i="8"/>
  <c r="F50" i="8"/>
  <c r="F51" i="8"/>
  <c r="F52" i="8"/>
  <c r="F53" i="8"/>
  <c r="F54" i="8"/>
  <c r="F32" i="8"/>
  <c r="E33" i="8"/>
  <c r="E34" i="8"/>
  <c r="E35" i="8"/>
  <c r="E36" i="8"/>
  <c r="E37" i="8"/>
  <c r="E38" i="8"/>
  <c r="E39" i="8"/>
  <c r="E40" i="8"/>
  <c r="E41" i="8"/>
  <c r="E42" i="8"/>
  <c r="E43" i="8"/>
  <c r="E44" i="8"/>
  <c r="E45" i="8"/>
  <c r="E46" i="8"/>
  <c r="E47" i="8"/>
  <c r="E48" i="8"/>
  <c r="E49" i="8"/>
  <c r="E50" i="8"/>
  <c r="E51" i="8"/>
  <c r="E52" i="8"/>
  <c r="E53" i="8"/>
  <c r="E54" i="8"/>
  <c r="E32" i="8"/>
  <c r="C33" i="8"/>
  <c r="C34" i="8"/>
  <c r="C35" i="8"/>
  <c r="C36" i="8"/>
  <c r="C37" i="8"/>
  <c r="C38" i="8"/>
  <c r="C39" i="8"/>
  <c r="C40" i="8"/>
  <c r="C41" i="8"/>
  <c r="C42" i="8"/>
  <c r="C43" i="8"/>
  <c r="C44" i="8"/>
  <c r="C45" i="8"/>
  <c r="C46" i="8"/>
  <c r="C47" i="8"/>
  <c r="C48" i="8"/>
  <c r="C49" i="8"/>
  <c r="C50" i="8"/>
  <c r="C51" i="8"/>
  <c r="C52" i="8"/>
  <c r="C53" i="8"/>
  <c r="C54" i="8"/>
  <c r="C32" i="8"/>
  <c r="P29" i="2" l="1"/>
  <c r="W29" i="2" l="1"/>
  <c r="V29" i="2"/>
  <c r="U29" i="2"/>
  <c r="T29" i="2"/>
  <c r="S29" i="2"/>
  <c r="Q29" i="2"/>
  <c r="R29" i="2" s="1"/>
  <c r="G7" i="11"/>
  <c r="G8" i="11"/>
  <c r="G9" i="11"/>
  <c r="G6" i="11"/>
  <c r="G3" i="11"/>
  <c r="G4" i="11"/>
  <c r="G5" i="11"/>
  <c r="G2" i="11"/>
  <c r="E7" i="11"/>
  <c r="E8" i="11"/>
  <c r="E9" i="11"/>
  <c r="E6" i="11"/>
  <c r="E3" i="11"/>
  <c r="E4" i="11"/>
  <c r="E5" i="11"/>
  <c r="E2" i="11"/>
  <c r="D7" i="11"/>
  <c r="D8" i="11"/>
  <c r="D9" i="11"/>
  <c r="D6" i="11"/>
  <c r="D3" i="11"/>
  <c r="D4" i="11"/>
  <c r="D5" i="11"/>
  <c r="D2" i="11"/>
  <c r="B3" i="11"/>
  <c r="B4" i="11"/>
  <c r="B5" i="11"/>
  <c r="B6" i="11"/>
  <c r="B7" i="11"/>
  <c r="B8" i="11"/>
  <c r="B9" i="11"/>
  <c r="B2" i="11"/>
  <c r="A3" i="11"/>
  <c r="A4" i="11"/>
  <c r="A5" i="11"/>
  <c r="A6" i="11"/>
  <c r="A7" i="11"/>
  <c r="A8" i="11"/>
  <c r="A9" i="11"/>
  <c r="A2" i="11"/>
  <c r="B2" i="10"/>
  <c r="A2" i="10"/>
  <c r="D2" i="9"/>
  <c r="C2" i="9"/>
  <c r="B2" i="9"/>
  <c r="U2" i="9"/>
  <c r="R2" i="9"/>
  <c r="Q2" i="9"/>
  <c r="P2" i="9"/>
  <c r="O2" i="9"/>
  <c r="N2" i="9"/>
  <c r="M2" i="9"/>
  <c r="L2" i="9"/>
  <c r="K2" i="9"/>
  <c r="J2" i="9"/>
  <c r="I2" i="9"/>
  <c r="H2" i="9"/>
  <c r="G2" i="9"/>
  <c r="F2" i="9"/>
  <c r="E2" i="9"/>
  <c r="A2" i="9"/>
  <c r="A9" i="8" l="1"/>
  <c r="A8" i="8"/>
  <c r="A7" i="8"/>
  <c r="M17" i="1" l="1"/>
  <c r="D10" i="5" s="1"/>
  <c r="I51" i="1" l="1"/>
  <c r="I50" i="1"/>
  <c r="I49" i="1"/>
  <c r="I48" i="1"/>
  <c r="K48" i="1" s="1"/>
  <c r="I41" i="1"/>
  <c r="I40" i="1"/>
  <c r="I39" i="1"/>
  <c r="I38" i="1"/>
  <c r="M39" i="1" l="1"/>
  <c r="J3" i="11" s="1"/>
  <c r="L39" i="1"/>
  <c r="I3" i="11" s="1"/>
  <c r="K39" i="1"/>
  <c r="J39" i="1" s="1"/>
  <c r="M41" i="1"/>
  <c r="J5" i="11" s="1"/>
  <c r="L41" i="1"/>
  <c r="I5" i="11" s="1"/>
  <c r="K41" i="1"/>
  <c r="J41" i="1" s="1"/>
  <c r="M40" i="1"/>
  <c r="J4" i="11" s="1"/>
  <c r="L40" i="1"/>
  <c r="I4" i="11" s="1"/>
  <c r="K40" i="1"/>
  <c r="J40" i="1" s="1"/>
  <c r="M38" i="1"/>
  <c r="K38" i="1"/>
  <c r="J38" i="1" s="1"/>
  <c r="L38" i="1"/>
  <c r="M49" i="1"/>
  <c r="J7" i="11" s="1"/>
  <c r="L49" i="1"/>
  <c r="I7" i="11" s="1"/>
  <c r="K49" i="1"/>
  <c r="H7" i="11" s="1"/>
  <c r="F8" i="11"/>
  <c r="M50" i="1"/>
  <c r="J8" i="11" s="1"/>
  <c r="K50" i="1"/>
  <c r="H8" i="11" s="1"/>
  <c r="L50" i="1"/>
  <c r="I8" i="11" s="1"/>
  <c r="K51" i="1"/>
  <c r="M51" i="1"/>
  <c r="J9" i="11" s="1"/>
  <c r="L51" i="1"/>
  <c r="I9" i="11" s="1"/>
  <c r="D11" i="5"/>
  <c r="D12" i="5"/>
  <c r="F5" i="11"/>
  <c r="F2" i="11"/>
  <c r="F3" i="11"/>
  <c r="F4" i="11"/>
  <c r="L48" i="1"/>
  <c r="F6" i="11"/>
  <c r="F7" i="11"/>
  <c r="F9" i="11"/>
  <c r="M48" i="1"/>
  <c r="L19" i="1"/>
  <c r="S2" i="9" s="1"/>
  <c r="K2" i="11" l="1"/>
  <c r="H3" i="11"/>
  <c r="K3" i="11"/>
  <c r="E12" i="5"/>
  <c r="H12" i="5" s="1"/>
  <c r="H9" i="11"/>
  <c r="J6" i="11"/>
  <c r="G12" i="5"/>
  <c r="J12" i="5" s="1"/>
  <c r="I6" i="11"/>
  <c r="F12" i="5"/>
  <c r="I12" i="5" s="1"/>
  <c r="J2" i="11"/>
  <c r="G11" i="5"/>
  <c r="J11" i="5" s="1"/>
  <c r="H6" i="11"/>
  <c r="I2" i="11"/>
  <c r="F11" i="5"/>
  <c r="I11" i="5" s="1"/>
  <c r="E11" i="5"/>
  <c r="H11" i="5" s="1"/>
  <c r="K4" i="11"/>
  <c r="H4" i="11"/>
  <c r="K5" i="11"/>
  <c r="H5" i="11"/>
  <c r="H2" i="11"/>
  <c r="A25" i="1"/>
  <c r="A26" i="1"/>
  <c r="B7" i="5" s="1"/>
  <c r="E21" i="5" l="1"/>
  <c r="AY2" i="10" s="1"/>
  <c r="A18" i="5" l="1"/>
  <c r="A6" i="8" s="1"/>
  <c r="F27" i="1" l="1"/>
  <c r="L27" i="1" l="1"/>
  <c r="F18" i="5" s="1"/>
  <c r="K27" i="1"/>
  <c r="E18" i="5" s="1"/>
  <c r="M27" i="1"/>
  <c r="G18" i="5" s="1"/>
  <c r="D18" i="5"/>
  <c r="H21" i="5"/>
  <c r="AZ2" i="10" s="1"/>
  <c r="AF2" i="10" l="1"/>
  <c r="J18" i="5"/>
  <c r="D6" i="8" s="1"/>
  <c r="AD2" i="10"/>
  <c r="H18" i="5"/>
  <c r="L6" i="8" s="1"/>
  <c r="AE2" i="10"/>
  <c r="I18" i="5"/>
  <c r="AN2" i="10" s="1"/>
  <c r="A17" i="5"/>
  <c r="A5" i="8" s="1"/>
  <c r="A26" i="5"/>
  <c r="A25" i="5"/>
  <c r="H6" i="8" l="1"/>
  <c r="AO2" i="10"/>
  <c r="AM2" i="10"/>
  <c r="F25" i="1"/>
  <c r="M19" i="1"/>
  <c r="M25" i="1" l="1"/>
  <c r="G10" i="5" s="1"/>
  <c r="L25" i="1"/>
  <c r="F10" i="5" s="1"/>
  <c r="K25" i="1"/>
  <c r="E10" i="5" s="1"/>
  <c r="F26" i="1"/>
  <c r="D17" i="5" s="1"/>
  <c r="T2" i="9"/>
  <c r="C2" i="10" l="1"/>
  <c r="H10" i="5"/>
  <c r="H13" i="5" s="1"/>
  <c r="D2" i="10"/>
  <c r="I10" i="5"/>
  <c r="I13" i="5" s="1"/>
  <c r="E2" i="10"/>
  <c r="J10" i="5"/>
  <c r="J13" i="5" s="1"/>
  <c r="K26" i="1"/>
  <c r="E17" i="5" s="1"/>
  <c r="M26" i="1"/>
  <c r="G17" i="5" s="1"/>
  <c r="L26" i="1"/>
  <c r="F17" i="5" s="1"/>
  <c r="G19" i="5" l="1"/>
  <c r="AI2" i="10" s="1"/>
  <c r="J17" i="5"/>
  <c r="AL2" i="10" s="1"/>
  <c r="AA2" i="10"/>
  <c r="H17" i="5"/>
  <c r="L5" i="8" s="1"/>
  <c r="L10" i="8" s="1"/>
  <c r="F19" i="5"/>
  <c r="F26" i="5" s="1"/>
  <c r="I17" i="5"/>
  <c r="AK2" i="10" s="1"/>
  <c r="AB2" i="10"/>
  <c r="AC2" i="10"/>
  <c r="E19" i="5"/>
  <c r="AG2" i="10" s="1"/>
  <c r="G2" i="10"/>
  <c r="H2" i="10"/>
  <c r="I2" i="10"/>
  <c r="K2" i="10"/>
  <c r="J2" i="10"/>
  <c r="F2" i="10"/>
  <c r="I7" i="8"/>
  <c r="P2" i="10"/>
  <c r="AH2" i="10"/>
  <c r="E7" i="8"/>
  <c r="Q2" i="10"/>
  <c r="M7" i="8"/>
  <c r="O2" i="10"/>
  <c r="F13" i="5"/>
  <c r="G13" i="5"/>
  <c r="E13" i="5"/>
  <c r="G26" i="5" l="1"/>
  <c r="AJ2" i="10"/>
  <c r="H19" i="5"/>
  <c r="AP2" i="10" s="1"/>
  <c r="E26" i="5"/>
  <c r="E9" i="8"/>
  <c r="W2" i="10"/>
  <c r="M9" i="8"/>
  <c r="U2" i="10"/>
  <c r="M8" i="8"/>
  <c r="R2" i="10"/>
  <c r="E8" i="8"/>
  <c r="T2" i="10"/>
  <c r="I9" i="8"/>
  <c r="V2" i="10"/>
  <c r="I8" i="8"/>
  <c r="S2" i="10"/>
  <c r="L2" i="10"/>
  <c r="N2" i="10"/>
  <c r="M2" i="10"/>
  <c r="I19" i="5"/>
  <c r="H5" i="8"/>
  <c r="H10" i="8" s="1"/>
  <c r="J19" i="5"/>
  <c r="D5" i="8"/>
  <c r="D10" i="8" s="1"/>
  <c r="G25" i="5"/>
  <c r="F25" i="5"/>
  <c r="F27" i="5" s="1"/>
  <c r="AT2" i="10" s="1"/>
  <c r="E25" i="5"/>
  <c r="G27" i="5" l="1"/>
  <c r="AU2" i="10" s="1"/>
  <c r="I10" i="8"/>
  <c r="G4" i="8" s="1"/>
  <c r="G10" i="8" s="1"/>
  <c r="M10" i="8"/>
  <c r="K4" i="8" s="1"/>
  <c r="K10" i="8" s="1"/>
  <c r="E10" i="8"/>
  <c r="C4" i="8" s="1"/>
  <c r="C10" i="8" s="1"/>
  <c r="H26" i="5"/>
  <c r="I25" i="5"/>
  <c r="Y2" i="10"/>
  <c r="J25" i="5"/>
  <c r="Z2" i="10"/>
  <c r="J26" i="5"/>
  <c r="AR2" i="10"/>
  <c r="H25" i="5"/>
  <c r="X2" i="10"/>
  <c r="I26" i="5"/>
  <c r="AQ2" i="10"/>
  <c r="E27" i="5"/>
  <c r="AS2" i="10" s="1"/>
  <c r="H27" i="5" l="1"/>
  <c r="AV2" i="10" s="1"/>
  <c r="J27" i="5"/>
  <c r="AX2" i="10" s="1"/>
  <c r="I27" i="5"/>
  <c r="AW2" i="10" s="1"/>
</calcChain>
</file>

<file path=xl/comments1.xml><?xml version="1.0" encoding="utf-8"?>
<comments xmlns="http://schemas.openxmlformats.org/spreadsheetml/2006/main">
  <authors>
    <author>Krautscheid, Hanna (LTZ)</author>
  </authors>
  <commentList>
    <comment ref="A24" authorId="0">
      <text>
        <r>
          <rPr>
            <b/>
            <sz val="9"/>
            <color indexed="81"/>
            <rFont val="Tahoma"/>
            <family val="2"/>
          </rPr>
          <t>Krautscheid, Hanna (LTZ):</t>
        </r>
        <r>
          <rPr>
            <sz val="9"/>
            <color indexed="81"/>
            <rFont val="Tahoma"/>
            <family val="2"/>
          </rPr>
          <t xml:space="preserve">
Quellen benötigt!</t>
        </r>
      </text>
    </comment>
  </commentList>
</comments>
</file>

<file path=xl/comments2.xml><?xml version="1.0" encoding="utf-8"?>
<comments xmlns="http://schemas.openxmlformats.org/spreadsheetml/2006/main">
  <authors>
    <author>Krautscheid, Hanna (LTZ-Fo)</author>
  </authors>
  <commentList>
    <comment ref="D1" authorId="0">
      <text>
        <r>
          <rPr>
            <b/>
            <sz val="9"/>
            <color indexed="81"/>
            <rFont val="Tahoma"/>
            <family val="2"/>
          </rPr>
          <t>Krautscheid, Hanna (LTZ-Fo):</t>
        </r>
        <r>
          <rPr>
            <sz val="9"/>
            <color indexed="81"/>
            <rFont val="Tahoma"/>
            <family val="2"/>
          </rPr>
          <t xml:space="preserve">
BetriebsID-fortlaufendeNr</t>
        </r>
      </text>
    </comment>
  </commentList>
</comments>
</file>

<file path=xl/sharedStrings.xml><?xml version="1.0" encoding="utf-8"?>
<sst xmlns="http://schemas.openxmlformats.org/spreadsheetml/2006/main" count="618" uniqueCount="366">
  <si>
    <t>Art</t>
  </si>
  <si>
    <t>Input</t>
  </si>
  <si>
    <t>Output</t>
  </si>
  <si>
    <t>Saatgut</t>
  </si>
  <si>
    <t>Mineraldünger</t>
  </si>
  <si>
    <t>Kennziffer</t>
  </si>
  <si>
    <t>kg/ha</t>
  </si>
  <si>
    <t xml:space="preserve">Schlaggröße (ha) : </t>
  </si>
  <si>
    <t>t</t>
  </si>
  <si>
    <t>Winterweizen 12% RP</t>
  </si>
  <si>
    <t>Winterweizen 14% RP</t>
  </si>
  <si>
    <t>Winterweizen 16% RP</t>
  </si>
  <si>
    <t>Brauweizen</t>
  </si>
  <si>
    <t>Zuckerrüben</t>
  </si>
  <si>
    <t>Kultur</t>
  </si>
  <si>
    <t>Sommerweizen 14% RP</t>
  </si>
  <si>
    <t>Sommerweizen 16% RP</t>
  </si>
  <si>
    <t>Winterfuttergerste 13% RP</t>
  </si>
  <si>
    <t>Winterbraugerste 10% RP</t>
  </si>
  <si>
    <t>Sommerfuttergerste 13% RP</t>
  </si>
  <si>
    <t>Sommerbraugerste 10% RP</t>
  </si>
  <si>
    <t>Winterraps</t>
  </si>
  <si>
    <t>Körnermais 10% RP</t>
  </si>
  <si>
    <t>Körnermais beregnet 10% RP</t>
  </si>
  <si>
    <t>Silomais Frischmasse 33% TS</t>
  </si>
  <si>
    <t>Energiemais Frischmasse 30% TS</t>
  </si>
  <si>
    <t>Saatmais (&lt;30 dt/ha)</t>
  </si>
  <si>
    <t>Saatmais (30-40 dt/ha)</t>
  </si>
  <si>
    <t>Saatmais (40-50 dt/ha)</t>
  </si>
  <si>
    <t>Saatmais (&gt;50 dt/ha)</t>
  </si>
  <si>
    <t>Ertrag (dt/ha)</t>
  </si>
  <si>
    <t>N</t>
  </si>
  <si>
    <t>MgO</t>
  </si>
  <si>
    <t>Abfuhr (kg/dt)</t>
  </si>
  <si>
    <t>Stroh</t>
  </si>
  <si>
    <t xml:space="preserve">N </t>
  </si>
  <si>
    <t>Bitte wählen:</t>
  </si>
  <si>
    <t>Kultur:</t>
  </si>
  <si>
    <t>Datum/Zeitpunkt</t>
  </si>
  <si>
    <t>dt/ha</t>
  </si>
  <si>
    <t>mineralische Düngemittel</t>
  </si>
  <si>
    <t>Kodierung</t>
  </si>
  <si>
    <r>
      <t>N</t>
    </r>
    <r>
      <rPr>
        <b/>
        <vertAlign val="subscript"/>
        <sz val="12"/>
        <color rgb="FF000000"/>
        <rFont val="Arial"/>
        <family val="2"/>
      </rPr>
      <t>gesamt</t>
    </r>
  </si>
  <si>
    <r>
      <t>NH</t>
    </r>
    <r>
      <rPr>
        <b/>
        <vertAlign val="subscript"/>
        <sz val="12"/>
        <color rgb="FF000000"/>
        <rFont val="Arial"/>
        <family val="2"/>
      </rPr>
      <t>4</t>
    </r>
    <r>
      <rPr>
        <b/>
        <sz val="12"/>
        <color rgb="FF000000"/>
        <rFont val="Arial"/>
        <family val="2"/>
      </rPr>
      <t>-N</t>
    </r>
  </si>
  <si>
    <r>
      <t>P</t>
    </r>
    <r>
      <rPr>
        <b/>
        <vertAlign val="subscript"/>
        <sz val="12"/>
        <color rgb="FF000000"/>
        <rFont val="Arial"/>
        <family val="2"/>
      </rPr>
      <t>2</t>
    </r>
    <r>
      <rPr>
        <b/>
        <sz val="12"/>
        <color rgb="FF000000"/>
        <rFont val="Arial"/>
        <family val="2"/>
      </rPr>
      <t>O</t>
    </r>
    <r>
      <rPr>
        <b/>
        <vertAlign val="subscript"/>
        <sz val="12"/>
        <color rgb="FF000000"/>
        <rFont val="Arial"/>
        <family val="2"/>
      </rPr>
      <t>5</t>
    </r>
  </si>
  <si>
    <r>
      <t>K</t>
    </r>
    <r>
      <rPr>
        <b/>
        <vertAlign val="subscript"/>
        <sz val="12"/>
        <color rgb="FF000000"/>
        <rFont val="Arial"/>
        <family val="2"/>
      </rPr>
      <t>2</t>
    </r>
    <r>
      <rPr>
        <b/>
        <sz val="12"/>
        <color rgb="FF000000"/>
        <rFont val="Arial"/>
        <family val="2"/>
      </rPr>
      <t>O</t>
    </r>
  </si>
  <si>
    <t>%</t>
  </si>
  <si>
    <t>Nährstoffgehalt (kg/t oder kg/m³)</t>
  </si>
  <si>
    <t>Harnstoff (46)</t>
  </si>
  <si>
    <t>PIAMON</t>
  </si>
  <si>
    <t>Patentkali/Kalimagnesia</t>
  </si>
  <si>
    <t>Mineraldünger:</t>
  </si>
  <si>
    <t>Düngemittel</t>
  </si>
  <si>
    <t>Einheit</t>
  </si>
  <si>
    <t>TS</t>
  </si>
  <si>
    <t>Düngung BW (NSV/SSB)</t>
  </si>
  <si>
    <t>Getreidestroh</t>
  </si>
  <si>
    <t>Rapsstroh</t>
  </si>
  <si>
    <t>Körnermaisstroh</t>
  </si>
  <si>
    <t>Hanfstroh</t>
  </si>
  <si>
    <t>Saatmaisstroh</t>
  </si>
  <si>
    <t>Festmist</t>
  </si>
  <si>
    <t>Festmist Rinder, Grünland</t>
  </si>
  <si>
    <t>Festmist Rinder, Acker</t>
  </si>
  <si>
    <t>Festmist Schweine Standard</t>
  </si>
  <si>
    <t>Festmist Schweine N/P-reduz.</t>
  </si>
  <si>
    <t>Festmist Schafe</t>
  </si>
  <si>
    <t>Festmist Pferde</t>
  </si>
  <si>
    <t>Festmist Ziegen</t>
  </si>
  <si>
    <t>Kaninchenfestmist</t>
  </si>
  <si>
    <t>N. N.</t>
  </si>
  <si>
    <t>Geflügelmist/-kot</t>
  </si>
  <si>
    <t>Hühnermist (Einstreu)</t>
  </si>
  <si>
    <t>Hühnertrockenkot</t>
  </si>
  <si>
    <t>Putenhähne Putenmist (Einstreu)</t>
  </si>
  <si>
    <t>Putenhähne Putenmist (Einstreu) N/P-reduz.</t>
  </si>
  <si>
    <t>Putenhennen Putenmist (Einstreu)</t>
  </si>
  <si>
    <t>Putenhennen Putenmist (Einstreu) N/P-reduz.</t>
  </si>
  <si>
    <t>Gülle</t>
  </si>
  <si>
    <t>Gülle Jungvieh Grünland, 7,5% TS</t>
  </si>
  <si>
    <t>m³</t>
  </si>
  <si>
    <t>Gülle Jungvieh Grünland, 10% TS</t>
  </si>
  <si>
    <t>Gülle Jungvieh Ackerland, 7,5% TS</t>
  </si>
  <si>
    <t>Gülle Jungvieh Ackerland, 10% TS</t>
  </si>
  <si>
    <t>Gülle Milchvieh Grünland, 7,5% TS</t>
  </si>
  <si>
    <t>Gülle Milchvieh Grünland, 10% TS</t>
  </si>
  <si>
    <t>Gülle Bullenmast, 7,5% TS</t>
  </si>
  <si>
    <t>Gülle Bullenmast, 10% TS</t>
  </si>
  <si>
    <t>Gülle Schweinemast Standard, 5% TS</t>
  </si>
  <si>
    <t>Gülle Schweinemast Standard, 7,5% TS</t>
  </si>
  <si>
    <t>Gülle Schweinezucht Standard, 5% TS</t>
  </si>
  <si>
    <t>Gülle Schweinezucht Standard, 7,5% TS</t>
  </si>
  <si>
    <t>Jauche</t>
  </si>
  <si>
    <t>Jauche Rinder</t>
  </si>
  <si>
    <t>Jauche Schweine Standard</t>
  </si>
  <si>
    <t>Biogasanlagengärrückstand flüssig</t>
  </si>
  <si>
    <t>Biogasanlagengärrückstand fest</t>
  </si>
  <si>
    <t>Klärschlamm flüssig (&lt; 15 % TM)</t>
  </si>
  <si>
    <t>Klärschlamm fest (≥ 15 % TM)</t>
  </si>
  <si>
    <t>Pilzsubstrat</t>
  </si>
  <si>
    <t>Grünschnittkomposte</t>
  </si>
  <si>
    <t>Bioabfallkomposte</t>
  </si>
  <si>
    <t>Horngrieß</t>
  </si>
  <si>
    <t>Ackerbohnen (Korn)</t>
  </si>
  <si>
    <t>Erbsen (Korn)</t>
  </si>
  <si>
    <t>Lupinen (Korn)</t>
  </si>
  <si>
    <t>Rapsexktraktionsschrot</t>
  </si>
  <si>
    <t>Rizinusschrot</t>
  </si>
  <si>
    <t>Maltaflor</t>
  </si>
  <si>
    <t xml:space="preserve">Phyto – Perls </t>
  </si>
  <si>
    <t>Vinasse Zuckerrüben</t>
  </si>
  <si>
    <t>Traubentrester</t>
  </si>
  <si>
    <t>Hopfenhäcksel</t>
  </si>
  <si>
    <t>Blutmehl</t>
  </si>
  <si>
    <t>Biosol</t>
  </si>
  <si>
    <t>Fleischknochenmehl</t>
  </si>
  <si>
    <t>Sägemehl</t>
  </si>
  <si>
    <t>Bodenhilfsstoff</t>
  </si>
  <si>
    <t>Kultursubstrat</t>
  </si>
  <si>
    <t>Pflanzenhilfsmittel</t>
  </si>
  <si>
    <t>Abfälle zur Beseitigung</t>
  </si>
  <si>
    <t>Menge</t>
  </si>
  <si>
    <t>Schlagbilanz</t>
  </si>
  <si>
    <t>Wintertriticale</t>
  </si>
  <si>
    <t>A</t>
  </si>
  <si>
    <t xml:space="preserve">D </t>
  </si>
  <si>
    <t>E</t>
  </si>
  <si>
    <t>K</t>
  </si>
  <si>
    <t>M</t>
  </si>
  <si>
    <t>P</t>
  </si>
  <si>
    <t>Hauptkultur:</t>
  </si>
  <si>
    <t>Gesamt-Input</t>
  </si>
  <si>
    <t>Gesamt-Output</t>
  </si>
  <si>
    <t>H</t>
  </si>
  <si>
    <t>Kalkstickstoff PERLKA (19,8)</t>
  </si>
  <si>
    <t xml:space="preserve">Saatzeitpunkt: </t>
  </si>
  <si>
    <t>Bilanzwerte je ha</t>
  </si>
  <si>
    <t xml:space="preserve">Menge </t>
  </si>
  <si>
    <t>organische und organisch-mineralische Düngemittel</t>
  </si>
  <si>
    <t>Bilanz-Saldo</t>
  </si>
  <si>
    <t>DAP (18+46) - Diammonphosphat</t>
  </si>
  <si>
    <t>Entec perfect (15+5+20)</t>
  </si>
  <si>
    <t>Entec (25+15)</t>
  </si>
  <si>
    <t>Entec (26+0+0+0+13)</t>
  </si>
  <si>
    <t>40er Korn-Kali (0+0+40+5+4)</t>
  </si>
  <si>
    <t>KAS (27)</t>
  </si>
  <si>
    <t>eigene Mineraldünger anlegen</t>
  </si>
  <si>
    <t>m³ bzw. t/ha</t>
  </si>
  <si>
    <t>Datenblatt zur Ermittlung der Schlagbilanz</t>
  </si>
  <si>
    <t>durchschn. Ertrag n. DüV (dt/ha)</t>
  </si>
  <si>
    <t>Zufuhr (kg/dt)</t>
  </si>
  <si>
    <t>Ertrag</t>
  </si>
  <si>
    <t>Zufuhr/Abfuhr</t>
  </si>
  <si>
    <t>kg/Schlag</t>
  </si>
  <si>
    <t>m³ bzw. t/Schlag</t>
  </si>
  <si>
    <t xml:space="preserve"> abgefahren in t/Schlag</t>
  </si>
  <si>
    <t>kein Stroh</t>
  </si>
  <si>
    <t>Abfuhr</t>
  </si>
  <si>
    <t>Abfuhr in kg/t</t>
  </si>
  <si>
    <t>t/Schlag</t>
  </si>
  <si>
    <t>dt/Schlag</t>
  </si>
  <si>
    <t>Schweinegülle</t>
  </si>
  <si>
    <t>Schweinejauche</t>
  </si>
  <si>
    <t>Schweinemist</t>
  </si>
  <si>
    <t>Hühnermist</t>
  </si>
  <si>
    <t>Rindergülle</t>
  </si>
  <si>
    <t>Rinderjauche</t>
  </si>
  <si>
    <t>Rindermist</t>
  </si>
  <si>
    <t>Putenmist</t>
  </si>
  <si>
    <t>HTK</t>
  </si>
  <si>
    <r>
      <t>Um Mineraldünger, die nicht in der Liste zu finden sind, anzugeben, wählen Sie bitte den Link im linken Feld aus. Tragen Sie in der Spalte A den Namen des Düngemittels ein und ergänzen Sie in den Spalten F (Nges.), H (P</t>
    </r>
    <r>
      <rPr>
        <vertAlign val="subscript"/>
        <sz val="10"/>
        <color theme="1"/>
        <rFont val="Arial"/>
        <family val="2"/>
      </rPr>
      <t>2</t>
    </r>
    <r>
      <rPr>
        <sz val="10"/>
        <color theme="1"/>
        <rFont val="Arial"/>
        <family val="2"/>
      </rPr>
      <t>O</t>
    </r>
    <r>
      <rPr>
        <vertAlign val="subscript"/>
        <sz val="10"/>
        <color theme="1"/>
        <rFont val="Arial"/>
        <family val="2"/>
      </rPr>
      <t>5</t>
    </r>
    <r>
      <rPr>
        <sz val="10"/>
        <color theme="1"/>
        <rFont val="Arial"/>
        <family val="2"/>
      </rPr>
      <t>) und I (K</t>
    </r>
    <r>
      <rPr>
        <vertAlign val="subscript"/>
        <sz val="10"/>
        <color theme="1"/>
        <rFont val="Arial"/>
        <family val="2"/>
      </rPr>
      <t>2</t>
    </r>
    <r>
      <rPr>
        <sz val="10"/>
        <color theme="1"/>
        <rFont val="Arial"/>
        <family val="2"/>
      </rPr>
      <t xml:space="preserve">O) die entsprechenden Nährstoffgehalte in </t>
    </r>
    <r>
      <rPr>
        <b/>
        <sz val="10"/>
        <color theme="1"/>
        <rFont val="Arial"/>
        <family val="2"/>
      </rPr>
      <t>kg/t bzw kg/m³</t>
    </r>
    <r>
      <rPr>
        <sz val="10"/>
        <color theme="1"/>
        <rFont val="Arial"/>
        <family val="2"/>
      </rPr>
      <t>. Danach können Sie diese Düngemittel dann ebenfalls in den Drop-down-Menüs im Tabellenblatt 'Dateneingabe' auswählen.</t>
    </r>
  </si>
  <si>
    <t>NPK 12+12+17 (2Mg+8S)</t>
  </si>
  <si>
    <t>ASS (26) - Ammonsulfatsalpeter</t>
  </si>
  <si>
    <t>AHL (28)</t>
  </si>
  <si>
    <t>zurück zur Dateneingabe</t>
  </si>
  <si>
    <t>Gülle Milchvieh Ackerland, 7,5% TS</t>
  </si>
  <si>
    <t>Gülle Milchvieh Ackerland, 10% TS</t>
  </si>
  <si>
    <t>Gülle Schweinemast, N/P-reduziert, 5% TS</t>
  </si>
  <si>
    <t>Gülle Schweinemast, N/P-reduziert, 7,5% TS</t>
  </si>
  <si>
    <t>Gülle Schweinezucht, N/P-reduziert, 5% TS</t>
  </si>
  <si>
    <t>Gülle Schweinezucht, N/P-reduziert, 7,5% TS</t>
  </si>
  <si>
    <t>Bezeichnungen</t>
  </si>
  <si>
    <t>Bilanzen Nährstoffe nach Input, Output und Saldo</t>
  </si>
  <si>
    <t>Kalium</t>
  </si>
  <si>
    <t xml:space="preserve">  </t>
  </si>
  <si>
    <t>Phosphat</t>
  </si>
  <si>
    <t>Stickstoff</t>
  </si>
  <si>
    <t>Saldo</t>
  </si>
  <si>
    <t>kg/ha, m³/ha, t/ha</t>
  </si>
  <si>
    <t>m³, t</t>
  </si>
  <si>
    <t>Ausbringungs-verluste* (kg/Schlag)</t>
  </si>
  <si>
    <t>Wirtschaftsdünger*</t>
  </si>
  <si>
    <t>N-Ausbringungsverluste**</t>
  </si>
  <si>
    <t>Betriebs_ID</t>
  </si>
  <si>
    <t>Schlag_ID</t>
  </si>
  <si>
    <t>Gemarkungs_Nr</t>
  </si>
  <si>
    <t>Schlagbezeichnung</t>
  </si>
  <si>
    <t>Ackerzahl</t>
  </si>
  <si>
    <t>WSG</t>
  </si>
  <si>
    <t xml:space="preserve">Flurstuecks_Nr </t>
  </si>
  <si>
    <t>eigen_Nmin</t>
  </si>
  <si>
    <t>NID_Nmin</t>
  </si>
  <si>
    <t>Aussaatmenge</t>
  </si>
  <si>
    <t>Hauptfrucht</t>
  </si>
  <si>
    <t>Gemarkungs- + Flurstücks-Nr:</t>
  </si>
  <si>
    <t>Ackerzahl:</t>
  </si>
  <si>
    <t xml:space="preserve">Aussaatmenge: </t>
  </si>
  <si>
    <t>Schlaggroeße</t>
  </si>
  <si>
    <t>Fruchtfolge</t>
  </si>
  <si>
    <t>Ertrag_dtha</t>
  </si>
  <si>
    <t>Ertrag_t</t>
  </si>
  <si>
    <t>Stroh_abgefahren_t</t>
  </si>
  <si>
    <t>SB_Input_Saatgut_N</t>
  </si>
  <si>
    <t>SB_Input_Saatgut_P</t>
  </si>
  <si>
    <t>SB_Input_Saatgut_K</t>
  </si>
  <si>
    <t>SB_Input_WiDue_N</t>
  </si>
  <si>
    <t>SB_Input_WiDue_P</t>
  </si>
  <si>
    <t>SB_Input_WiDue_K</t>
  </si>
  <si>
    <t>SB_Input_MiDue_N</t>
  </si>
  <si>
    <t>SB_Input_MiDue_P</t>
  </si>
  <si>
    <t>SB_Input_MiDue_K</t>
  </si>
  <si>
    <t>SB_Input_N</t>
  </si>
  <si>
    <t>SB_Input_P</t>
  </si>
  <si>
    <t>SB_Input_K</t>
  </si>
  <si>
    <t>SB_Input_Saatgut_N_ha</t>
  </si>
  <si>
    <t>SB_Input_Saatgut_P_ha</t>
  </si>
  <si>
    <t>SB_Input_Saatgut_K_ha</t>
  </si>
  <si>
    <t>SB_Input_WiDue_N_ha</t>
  </si>
  <si>
    <t>SB_Input_WiDue_P_ha</t>
  </si>
  <si>
    <t>SB_Input_WiDue_K_ha</t>
  </si>
  <si>
    <t>SB_Input_MiDue_N_ha</t>
  </si>
  <si>
    <t>SB_Input_MiDue_P_ha</t>
  </si>
  <si>
    <t>SB_Input_MiDue_K_ha</t>
  </si>
  <si>
    <t>SB_Input_N_ha</t>
  </si>
  <si>
    <t>SB_Input_P_ha</t>
  </si>
  <si>
    <t>SB_Input_K_ha</t>
  </si>
  <si>
    <t>SB_Output_Stroh_N</t>
  </si>
  <si>
    <t>SB_Output_Stroh_P</t>
  </si>
  <si>
    <t>SB_Output_Stroh_K</t>
  </si>
  <si>
    <t>SB_Output_N</t>
  </si>
  <si>
    <t>SB_Output_P</t>
  </si>
  <si>
    <t>SB_Output_K</t>
  </si>
  <si>
    <t>SB_Output_Stroh_N_ha</t>
  </si>
  <si>
    <t>SB_Output_Stroh_P_ha</t>
  </si>
  <si>
    <t>SB_Output_Stroh_K_ha</t>
  </si>
  <si>
    <t>SB_Output_N_ha</t>
  </si>
  <si>
    <t>SB_Output_P_ha</t>
  </si>
  <si>
    <t>SB_Output_K_ha</t>
  </si>
  <si>
    <t>SB_Saldo_N</t>
  </si>
  <si>
    <t>SB_Saldo_P</t>
  </si>
  <si>
    <t>SB_Saldo_K</t>
  </si>
  <si>
    <t>SB_Saldo_N_ha</t>
  </si>
  <si>
    <t>SB_Saldo_P_ha</t>
  </si>
  <si>
    <t>SB_Saldo_K_ha</t>
  </si>
  <si>
    <t>SB_Ausbringungsverluste_N</t>
  </si>
  <si>
    <t>SB_Ausbringungsverluste_N_ha</t>
  </si>
  <si>
    <t>Erntejahr</t>
  </si>
  <si>
    <t>Nitratgebiet</t>
  </si>
  <si>
    <t>Phosphatgebiet</t>
  </si>
  <si>
    <t>Phosphat:</t>
  </si>
  <si>
    <t>Nitrat:</t>
  </si>
  <si>
    <t>Gebiete:</t>
  </si>
  <si>
    <t>Ja</t>
  </si>
  <si>
    <t>Nein</t>
  </si>
  <si>
    <t>Normalgebiet</t>
  </si>
  <si>
    <t>Problemgebiet</t>
  </si>
  <si>
    <t>Sanierungsgebiet</t>
  </si>
  <si>
    <t>Saatzeitpunkt</t>
  </si>
  <si>
    <t>SB_Output_HF_N_ha</t>
  </si>
  <si>
    <t>SB_Output_HF_P_ha</t>
  </si>
  <si>
    <t>SB_Output_HF_K_ha</t>
  </si>
  <si>
    <t>SB_Output_HF_K</t>
  </si>
  <si>
    <t>SB_Output_HF_P</t>
  </si>
  <si>
    <t>SB_Output_HF_N</t>
  </si>
  <si>
    <t>SB_DueMi</t>
  </si>
  <si>
    <t>WiDue</t>
  </si>
  <si>
    <t>MiDue</t>
  </si>
  <si>
    <t>SB_DueMi_Datum</t>
  </si>
  <si>
    <t>SB_DueMi_Name</t>
  </si>
  <si>
    <t>SB_DueMi_Menge</t>
  </si>
  <si>
    <t>SB_DueMi_Menge_ha</t>
  </si>
  <si>
    <t>SB_DueMi_N</t>
  </si>
  <si>
    <t>SB_DueMi_P</t>
  </si>
  <si>
    <t>SB_DueMi_K</t>
  </si>
  <si>
    <t>SB_DueMi_Verluste</t>
  </si>
  <si>
    <t xml:space="preserve">Lfd_Jahr
</t>
  </si>
  <si>
    <t xml:space="preserve">Schlagbezeichnung + Schlag-ID: </t>
  </si>
  <si>
    <t>Lfd. Jahr:</t>
  </si>
  <si>
    <t>Erntejahr:</t>
  </si>
  <si>
    <t>-</t>
  </si>
  <si>
    <t>eigene Kultur anlegen</t>
  </si>
  <si>
    <t>Auswahlliste</t>
  </si>
  <si>
    <t>eigene Kultur:</t>
  </si>
  <si>
    <t>eigener TS-Wert</t>
  </si>
  <si>
    <t>P2O5</t>
  </si>
  <si>
    <t>K2O</t>
  </si>
  <si>
    <t>Standard-TS</t>
  </si>
  <si>
    <t>Corn-Cob-Mix, CCM</t>
  </si>
  <si>
    <t>Winterweizen 12% RP (eig. TS)</t>
  </si>
  <si>
    <t>Winterweizen 14% RP (eig. TS)</t>
  </si>
  <si>
    <t>Winterweizen 16% RP (eig. TS)</t>
  </si>
  <si>
    <t>Brauweizen (eig. TS)</t>
  </si>
  <si>
    <t>Sommerweizen 14% RP (eig. TS)</t>
  </si>
  <si>
    <t>Sommerweizen 16% RP (eig. TS)</t>
  </si>
  <si>
    <t>Winterfuttergerste 13% RP (eig. TS)</t>
  </si>
  <si>
    <t>Winterbraugerste 10% RP (eig. TS)</t>
  </si>
  <si>
    <t>Sommerfuttergerste 13% RP (eig. TS)</t>
  </si>
  <si>
    <t>Sommerbraugerste 10% RP (eig. TS)</t>
  </si>
  <si>
    <t>Wintertriticale (eig. TS)</t>
  </si>
  <si>
    <t>Körnermais 10% RP (eig. TS)</t>
  </si>
  <si>
    <t>Körnermais beregnet 10% RP (eig. TS)</t>
  </si>
  <si>
    <t>Silomais Frischmasse (eig. TS)</t>
  </si>
  <si>
    <t>Energiemais Frischmasse (eig. TS)</t>
  </si>
  <si>
    <t>Corn-Cob-Mix, CCM (eig. TS)</t>
  </si>
  <si>
    <t>Saatmais (&lt;30 dt/ha) (eig. TS)</t>
  </si>
  <si>
    <t>Saatmais (30-40 dt/ha) (eig. TS)</t>
  </si>
  <si>
    <t>Saatmais (40-50 dt/ha) (eig. TS)</t>
  </si>
  <si>
    <t>Saatmais (&gt;50 dt/ha) (eig. TS)</t>
  </si>
  <si>
    <t>Winterraps (eig. TS)</t>
  </si>
  <si>
    <t>Zuckerrüben (eig. TS)</t>
  </si>
  <si>
    <t>Lieschkolbensilage, LKS (eig. TS)</t>
  </si>
  <si>
    <t>Lieschkolbensilage, LKS</t>
  </si>
  <si>
    <t>Zufuhr</t>
  </si>
  <si>
    <t>Um einen eigenen TS-Wert einer Kultur anzugeben, der von den TS-Standardwerten der Kulturen aus der obigen Auswahlliste abweicht, wählen Sie bitte den Link im linken Feld aus. Wählen Sie in der Zelle B29 den Namen der Kultur aus und ergänzen Sie in der E29 den eigenen TS-Wert. Über den Link "Zurück zur Dateneingabe" gelangen Sie wieder auf diese Seite. Danach können Sie diese Kultur dann ebenfalls im Drop-Down-Menü in der Zelle C14 in diesem Tabellenblatt ganz unten auswählen.</t>
  </si>
  <si>
    <t>Wasserschutz:</t>
  </si>
  <si>
    <t xml:space="preserve">Betriebs-Nr: </t>
  </si>
  <si>
    <t>Nmin-Wert (kg/ha):</t>
  </si>
  <si>
    <t>Vorfrucht:</t>
  </si>
  <si>
    <t xml:space="preserve">Hauptfrucht: </t>
  </si>
  <si>
    <t xml:space="preserve">Ertrag: </t>
  </si>
  <si>
    <t xml:space="preserve">Stroh: </t>
  </si>
  <si>
    <t xml:space="preserve">Schlaggröße (ha): </t>
  </si>
  <si>
    <t>ACHTUNG!</t>
  </si>
  <si>
    <t>Bei der Eingabe von eigenen Mineraldüngern auf die Einheit achten!</t>
  </si>
  <si>
    <t>Gegebenenfalls die angegebenen Nährstoffgehalte des Düngers von kg/dt in kg/t umrechnen!</t>
  </si>
  <si>
    <t>Gegebenenfalls die angegebenen Nährstoffgehalte des Düngers in kg/t umrechnen!</t>
  </si>
  <si>
    <t>Bei der Eingabe von eigenen organischen Düngemitteln auf die Einheit achten!</t>
  </si>
  <si>
    <t>Zurück zur Dateneingabe</t>
  </si>
  <si>
    <r>
      <t>P</t>
    </r>
    <r>
      <rPr>
        <b/>
        <vertAlign val="subscript"/>
        <sz val="12"/>
        <color theme="1"/>
        <rFont val="Arial"/>
        <family val="2"/>
      </rPr>
      <t>2</t>
    </r>
    <r>
      <rPr>
        <b/>
        <sz val="12"/>
        <color theme="1"/>
        <rFont val="Arial"/>
        <family val="2"/>
      </rPr>
      <t>O</t>
    </r>
    <r>
      <rPr>
        <b/>
        <vertAlign val="subscript"/>
        <sz val="12"/>
        <color theme="1"/>
        <rFont val="Arial"/>
        <family val="2"/>
      </rPr>
      <t>5</t>
    </r>
  </si>
  <si>
    <r>
      <t>K</t>
    </r>
    <r>
      <rPr>
        <b/>
        <vertAlign val="subscript"/>
        <sz val="12"/>
        <color theme="1"/>
        <rFont val="Arial"/>
        <family val="2"/>
      </rPr>
      <t>2</t>
    </r>
    <r>
      <rPr>
        <b/>
        <sz val="12"/>
        <color theme="1"/>
        <rFont val="Arial"/>
        <family val="2"/>
      </rPr>
      <t>O</t>
    </r>
  </si>
  <si>
    <r>
      <t>N</t>
    </r>
    <r>
      <rPr>
        <b/>
        <vertAlign val="subscript"/>
        <sz val="12"/>
        <color rgb="FF000000"/>
        <rFont val="Arial"/>
        <family val="2"/>
      </rPr>
      <t>ges.</t>
    </r>
  </si>
  <si>
    <r>
      <t>K</t>
    </r>
    <r>
      <rPr>
        <b/>
        <vertAlign val="subscript"/>
        <sz val="12"/>
        <color theme="1"/>
        <rFont val="Arial"/>
        <family val="2"/>
      </rPr>
      <t>2</t>
    </r>
    <r>
      <rPr>
        <b/>
        <sz val="12"/>
        <color theme="1"/>
        <rFont val="Arial"/>
        <family val="2"/>
      </rPr>
      <t xml:space="preserve">O </t>
    </r>
  </si>
  <si>
    <r>
      <t xml:space="preserve">Ja   </t>
    </r>
    <r>
      <rPr>
        <sz val="12"/>
        <color theme="0"/>
        <rFont val="Arial"/>
        <family val="2"/>
      </rPr>
      <t xml:space="preserve"> .</t>
    </r>
  </si>
  <si>
    <r>
      <t xml:space="preserve">Ja    </t>
    </r>
    <r>
      <rPr>
        <sz val="12"/>
        <color theme="0"/>
        <rFont val="Arial"/>
        <family val="2"/>
      </rPr>
      <t>.</t>
    </r>
  </si>
  <si>
    <t>Monoammonphosphat MAP (NP 12-52)</t>
  </si>
  <si>
    <r>
      <t>Um eigene organische und organisch-mineralische Düngemittel mit eigenen Analysewerten bzw. die Analysewerte von z.B. Biogasanlagengärrückstand flüssig/fest anzugeben, wählen Sie bitte den Link im linken Feld aus. Wählen Sie in der Spalte B den Namen des Düngemittels aus und ergänzen Sie in den zugehörigen Zeilen der Spalten E (TS), H (Nges.), I (NH4-N), J (P</t>
    </r>
    <r>
      <rPr>
        <vertAlign val="subscript"/>
        <sz val="10"/>
        <rFont val="Arial"/>
        <family val="2"/>
      </rPr>
      <t>2</t>
    </r>
    <r>
      <rPr>
        <sz val="10"/>
        <rFont val="Arial"/>
        <family val="2"/>
      </rPr>
      <t>O</t>
    </r>
    <r>
      <rPr>
        <vertAlign val="subscript"/>
        <sz val="10"/>
        <rFont val="Arial"/>
        <family val="2"/>
      </rPr>
      <t>5</t>
    </r>
    <r>
      <rPr>
        <sz val="10"/>
        <rFont val="Arial"/>
        <family val="2"/>
      </rPr>
      <t>) und K (K</t>
    </r>
    <r>
      <rPr>
        <vertAlign val="subscript"/>
        <sz val="10"/>
        <rFont val="Arial"/>
        <family val="2"/>
      </rPr>
      <t>2</t>
    </r>
    <r>
      <rPr>
        <sz val="10"/>
        <rFont val="Arial"/>
        <family val="2"/>
      </rPr>
      <t xml:space="preserve">O) die entsprechenden Nährstoffgehalte in </t>
    </r>
    <r>
      <rPr>
        <b/>
        <sz val="10"/>
        <rFont val="Arial"/>
        <family val="2"/>
      </rPr>
      <t>kg/t bzw kg/m³</t>
    </r>
    <r>
      <rPr>
        <sz val="10"/>
        <rFont val="Arial"/>
        <family val="2"/>
      </rPr>
      <t>. Danach können Sie diese Düngemittel dann ebenfalls in den Drop-down-Menüs im Tabellenblatt 'Dateneingabe' auswählen.</t>
    </r>
  </si>
  <si>
    <t>organische und organisch-mineralische Düngemittel:</t>
  </si>
  <si>
    <t xml:space="preserve">*Die Ausbringungsverluste werden mit Standardwerten berechnet (Rindergülle 11,8 %; Schweinegülle 6,3%; Festmist u. Jauche Rinder u. Schweine 14,3%; Festmist u. Jauche Geflügel 16,7 %; Festmist u. Jauche andere Tierarten 9,1 %, Gärrückstände 10,5 %). Je nach Technik, Zeitpunkt, etc. können die realen Ausbringungsverluste abweichen.
</t>
  </si>
  <si>
    <t>eigene Wirtschafts-dünger anlegen</t>
  </si>
  <si>
    <t>eigene organische bzw. organisch-mineralische Düngemittel</t>
  </si>
  <si>
    <t>Aufbringungs-verluste DüV</t>
  </si>
  <si>
    <t>Eigene Düngemittel</t>
  </si>
  <si>
    <t>Ablaufdatum:</t>
  </si>
  <si>
    <t xml:space="preserve">Mit diesem Tool ist es möglich mit wenigen Angaben eine Schlagbilanz zu berechnen. Für die Dokumentation werden Angaben zum Schlag gemacht.   Mit * gekennzeichnete Titel bzw. hellgelb hinterlegte Felder sind Angaben, die für die vollständige Berechnung gemacht werden müssen. Über das Drop-down-Menü wird die Hauptfrucht ausgewählt. Wie viel Stroh wird abgefahren oder wird alles eingearbeitet (also 0)? Über die Angabe Saatgut in kg/ha berechnet das Tool die verwendete Saatgutmenge in Tonnen. Über den schlagspezifischen Ertrag in Dezitonnen errechnet das Tool den Ertrag in Tonnen. Weiter unten werden die Angaben zu aufgewandten Düngemitteln gemacht. Im nächsten Tabellenblatt finden sie unter dem Namen 'Ergebnisse Schlagbilanz' die einzelnen Rechnungen. 
</t>
  </si>
  <si>
    <t>kein WSG</t>
  </si>
  <si>
    <t>Die zur Verfügung gestellten Standardwerte der Nährstoffgehalte beruhen auf den Stammdaten von Düngung BW.</t>
  </si>
  <si>
    <t>Betriebs-Nr.:</t>
  </si>
  <si>
    <t>Schlagname:</t>
  </si>
  <si>
    <t>Version:</t>
  </si>
  <si>
    <t>Version-Nr.:</t>
  </si>
  <si>
    <t>Festmist Kaninchen</t>
  </si>
  <si>
    <t>Masthähnchenmist</t>
  </si>
  <si>
    <t>Hornmehlpellets</t>
  </si>
  <si>
    <t>Hornspäne</t>
  </si>
  <si>
    <t>Haarmehlpellets</t>
  </si>
  <si>
    <r>
      <rPr>
        <b/>
        <sz val="10.5"/>
        <color theme="1"/>
        <rFont val="Arial"/>
        <family val="2"/>
      </rPr>
      <t>Ausgebrachte Düngemittel:</t>
    </r>
    <r>
      <rPr>
        <sz val="10.5"/>
        <color theme="1"/>
        <rFont val="Arial"/>
        <family val="2"/>
      </rPr>
      <t xml:space="preserve">
In den Drop-down-Menüs können die </t>
    </r>
    <r>
      <rPr>
        <b/>
        <sz val="10.5"/>
        <color theme="1"/>
        <rFont val="Arial"/>
        <family val="2"/>
      </rPr>
      <t>verwendeten Düngemittel</t>
    </r>
    <r>
      <rPr>
        <sz val="10.5"/>
        <color theme="1"/>
        <rFont val="Arial"/>
        <family val="2"/>
      </rPr>
      <t xml:space="preserve"> gewählt werden. Sollten die verwendeten Düngemittel in der Liste nicht verfügbar sein oder eigene Analysewerte vorliegen, nutzen Sie bitte die Funktion 'eigene organisch und organisch-mineralische Düngemittel anlegen' bzw. 'eigene Mineraldünger anlegen'. Die Spalte '</t>
    </r>
    <r>
      <rPr>
        <b/>
        <sz val="10.5"/>
        <color theme="1"/>
        <rFont val="Arial"/>
        <family val="2"/>
      </rPr>
      <t>Datum/Zeitpunkt</t>
    </r>
    <r>
      <rPr>
        <sz val="10.5"/>
        <color theme="1"/>
        <rFont val="Arial"/>
        <family val="2"/>
      </rPr>
      <t xml:space="preserve">' kann auch mit einem ungefähren Zeitraum ausgefüllt werden (z.B.: Frühjahr, Vegetationsbeginn, Spätgabe, ...). Geben Sie </t>
    </r>
    <r>
      <rPr>
        <b/>
        <sz val="10.5"/>
        <color theme="1"/>
        <rFont val="Arial"/>
        <family val="2"/>
      </rPr>
      <t xml:space="preserve">die ausgebrachte Menge der Düngemittel </t>
    </r>
    <r>
      <rPr>
        <sz val="10.5"/>
        <color theme="1"/>
        <rFont val="Arial"/>
        <family val="2"/>
      </rPr>
      <t xml:space="preserve">in m³ bzw. t/ha an (Spalte H). Die Menge für den Schlag wird dann automatisch berechnet.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</si>
</sst>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 [$€-407];[Red]\-#,##0.00\ [$€-407]"/>
    <numFmt numFmtId="166" formatCode="#,##0.0"/>
    <numFmt numFmtId="167" formatCode="_-* #,##0.00\ [$€]_-;\-* #,##0.00\ [$€]_-;_-* &quot;-&quot;??\ [$€]_-;_-@_-"/>
    <numFmt numFmtId="168" formatCode="#,##0.00_ ;[Red]\-#,##0.00\ "/>
    <numFmt numFmtId="169" formatCode="0.000"/>
  </numFmts>
  <fonts count="40" x14ac:knownFonts="1">
    <font>
      <sz val="11"/>
      <color theme="1"/>
      <name val="Arial"/>
      <family val="2"/>
    </font>
    <font>
      <sz val="10"/>
      <color theme="1"/>
      <name val="Arial"/>
      <family val="2"/>
    </font>
    <font>
      <b/>
      <sz val="11"/>
      <color theme="1"/>
      <name val="Arial"/>
      <family val="2"/>
    </font>
    <font>
      <sz val="10"/>
      <color theme="1"/>
      <name val="Arial"/>
      <family val="2"/>
    </font>
    <font>
      <b/>
      <sz val="10"/>
      <color theme="1"/>
      <name val="Arial"/>
      <family val="2"/>
    </font>
    <font>
      <sz val="11"/>
      <color theme="1"/>
      <name val="Arial"/>
      <family val="2"/>
    </font>
    <font>
      <sz val="11"/>
      <color theme="1"/>
      <name val="Calibri"/>
      <family val="2"/>
      <scheme val="minor"/>
    </font>
    <font>
      <sz val="12"/>
      <color theme="1"/>
      <name val="Arial"/>
      <family val="2"/>
    </font>
    <font>
      <b/>
      <sz val="12"/>
      <color theme="1"/>
      <name val="Arial"/>
      <family val="2"/>
    </font>
    <font>
      <sz val="11"/>
      <color rgb="FF000000"/>
      <name val="Calibri"/>
      <family val="2"/>
    </font>
    <font>
      <sz val="12"/>
      <color rgb="FF000000"/>
      <name val="Arial"/>
      <family val="2"/>
    </font>
    <font>
      <b/>
      <sz val="12"/>
      <color rgb="FF000000"/>
      <name val="Arial"/>
      <family val="2"/>
    </font>
    <font>
      <b/>
      <sz val="14"/>
      <color theme="1"/>
      <name val="Arial"/>
      <family val="2"/>
    </font>
    <font>
      <sz val="10"/>
      <name val="Arial"/>
      <family val="2"/>
    </font>
    <font>
      <sz val="11"/>
      <color indexed="8"/>
      <name val="Arial"/>
      <family val="2"/>
    </font>
    <font>
      <b/>
      <i/>
      <sz val="16"/>
      <color indexed="8"/>
      <name val="Arial"/>
      <family val="2"/>
    </font>
    <font>
      <b/>
      <i/>
      <u/>
      <sz val="11"/>
      <color indexed="8"/>
      <name val="Arial"/>
      <family val="2"/>
    </font>
    <font>
      <sz val="10"/>
      <color indexed="10"/>
      <name val="Arial"/>
      <family val="2"/>
    </font>
    <font>
      <sz val="10"/>
      <name val="MS Sans Serif"/>
      <family val="2"/>
    </font>
    <font>
      <b/>
      <sz val="10"/>
      <name val="Arial"/>
      <family val="2"/>
    </font>
    <font>
      <sz val="9"/>
      <color indexed="81"/>
      <name val="Tahoma"/>
      <family val="2"/>
    </font>
    <font>
      <b/>
      <sz val="9"/>
      <color indexed="81"/>
      <name val="Tahoma"/>
      <family val="2"/>
    </font>
    <font>
      <sz val="8"/>
      <color theme="1"/>
      <name val="Arial"/>
      <family val="2"/>
    </font>
    <font>
      <b/>
      <vertAlign val="subscript"/>
      <sz val="12"/>
      <color rgb="FF000000"/>
      <name val="Arial"/>
      <family val="2"/>
    </font>
    <font>
      <b/>
      <sz val="22"/>
      <color theme="1"/>
      <name val="Arial"/>
      <family val="2"/>
    </font>
    <font>
      <u/>
      <sz val="11"/>
      <color theme="10"/>
      <name val="Arial"/>
      <family val="2"/>
    </font>
    <font>
      <vertAlign val="subscript"/>
      <sz val="10"/>
      <name val="Arial"/>
      <family val="2"/>
    </font>
    <font>
      <vertAlign val="subscript"/>
      <sz val="10"/>
      <color theme="1"/>
      <name val="Arial"/>
      <family val="2"/>
    </font>
    <font>
      <b/>
      <sz val="11.5"/>
      <color theme="1"/>
      <name val="Arial"/>
      <family val="2"/>
    </font>
    <font>
      <u/>
      <sz val="14"/>
      <color theme="1"/>
      <name val="Arial"/>
      <family val="2"/>
    </font>
    <font>
      <sz val="14"/>
      <color theme="1"/>
      <name val="Arial"/>
      <family val="2"/>
    </font>
    <font>
      <b/>
      <u/>
      <sz val="20"/>
      <color theme="1"/>
      <name val="Arial"/>
      <family val="2"/>
    </font>
    <font>
      <b/>
      <sz val="12"/>
      <name val="Arial"/>
      <family val="2"/>
    </font>
    <font>
      <b/>
      <vertAlign val="subscript"/>
      <sz val="12"/>
      <color theme="1"/>
      <name val="Arial"/>
      <family val="2"/>
    </font>
    <font>
      <sz val="12"/>
      <name val="Arial"/>
      <family val="2"/>
    </font>
    <font>
      <u/>
      <sz val="12"/>
      <color theme="10"/>
      <name val="Arial"/>
      <family val="2"/>
    </font>
    <font>
      <b/>
      <u/>
      <sz val="12"/>
      <color theme="1"/>
      <name val="Arial"/>
      <family val="2"/>
    </font>
    <font>
      <sz val="12"/>
      <color theme="0"/>
      <name val="Arial"/>
      <family val="2"/>
    </font>
    <font>
      <sz val="10.5"/>
      <color theme="1"/>
      <name val="Arial"/>
      <family val="2"/>
    </font>
    <font>
      <b/>
      <sz val="10.5"/>
      <color theme="1"/>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99"/>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9" tint="0.7999816888943144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dashed">
        <color indexed="64"/>
      </left>
      <right style="dashed">
        <color indexed="64"/>
      </right>
      <top style="dashed">
        <color indexed="64"/>
      </top>
      <bottom style="dashed">
        <color indexed="64"/>
      </bottom>
      <diagonal/>
    </border>
    <border>
      <left/>
      <right style="thin">
        <color indexed="64"/>
      </right>
      <top/>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263">
    <xf numFmtId="0" fontId="0" fillId="0" borderId="0"/>
    <xf numFmtId="0" fontId="6" fillId="0" borderId="0"/>
    <xf numFmtId="0" fontId="9" fillId="0" borderId="0"/>
    <xf numFmtId="0" fontId="5" fillId="0" borderId="0"/>
    <xf numFmtId="4" fontId="13" fillId="0" borderId="1">
      <alignment vertical="center"/>
    </xf>
    <xf numFmtId="0" fontId="14" fillId="0" borderId="0"/>
    <xf numFmtId="0" fontId="15" fillId="0" borderId="0">
      <alignment horizontal="center"/>
    </xf>
    <xf numFmtId="0" fontId="15" fillId="0" borderId="0">
      <alignment horizontal="center" textRotation="90"/>
    </xf>
    <xf numFmtId="0" fontId="16" fillId="0" borderId="0"/>
    <xf numFmtId="165" fontId="16"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166" fontId="13" fillId="0" borderId="1">
      <alignment horizontal="center" vertical="center"/>
    </xf>
    <xf numFmtId="3" fontId="17" fillId="0" borderId="32">
      <alignment horizontal="center" vertical="center" shrinkToFit="1"/>
    </xf>
    <xf numFmtId="1" fontId="13" fillId="0" borderId="1">
      <alignment horizontal="center" vertical="center"/>
    </xf>
    <xf numFmtId="0" fontId="13" fillId="0" borderId="0"/>
    <xf numFmtId="0" fontId="13" fillId="0" borderId="0"/>
    <xf numFmtId="167"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13" fillId="6" borderId="1">
      <alignment vertical="center" shrinkToFit="1"/>
    </xf>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applyNumberFormat="0" applyFill="0" applyBorder="0" applyAlignment="0" applyProtection="0"/>
  </cellStyleXfs>
  <cellXfs count="696">
    <xf numFmtId="0" fontId="0" fillId="0" borderId="0" xfId="0"/>
    <xf numFmtId="0" fontId="0" fillId="4" borderId="0" xfId="0" applyFont="1" applyFill="1" applyBorder="1" applyAlignment="1">
      <alignment vertical="center"/>
    </xf>
    <xf numFmtId="0" fontId="0" fillId="4" borderId="0" xfId="0" applyFont="1" applyFill="1" applyBorder="1" applyAlignment="1">
      <alignment horizontal="right" vertical="center"/>
    </xf>
    <xf numFmtId="0" fontId="0" fillId="4" borderId="0" xfId="0" applyFill="1" applyBorder="1"/>
    <xf numFmtId="0" fontId="0" fillId="4" borderId="0" xfId="0" applyFill="1" applyBorder="1" applyAlignment="1">
      <alignment wrapText="1"/>
    </xf>
    <xf numFmtId="0" fontId="2" fillId="4" borderId="0" xfId="0" applyFont="1" applyFill="1" applyBorder="1" applyAlignment="1">
      <alignment vertical="center" wrapText="1"/>
    </xf>
    <xf numFmtId="0" fontId="0" fillId="4" borderId="0" xfId="0" applyFont="1" applyFill="1" applyBorder="1" applyAlignment="1">
      <alignment vertical="center" wrapText="1"/>
    </xf>
    <xf numFmtId="0" fontId="3" fillId="4" borderId="0" xfId="0" applyFont="1" applyFill="1" applyBorder="1" applyAlignment="1">
      <alignment horizontal="right" vertical="center" wrapText="1"/>
    </xf>
    <xf numFmtId="0" fontId="7" fillId="0" borderId="29" xfId="76" applyFont="1" applyFill="1" applyBorder="1"/>
    <xf numFmtId="0" fontId="0" fillId="0" borderId="0" xfId="0" applyFill="1"/>
    <xf numFmtId="0" fontId="0" fillId="0" borderId="29" xfId="0" applyBorder="1"/>
    <xf numFmtId="0" fontId="7" fillId="4" borderId="0" xfId="0" applyFont="1" applyFill="1" applyProtection="1"/>
    <xf numFmtId="0" fontId="8" fillId="7" borderId="38" xfId="0" applyFont="1" applyFill="1" applyBorder="1" applyAlignment="1" applyProtection="1">
      <alignment horizontal="center" wrapText="1"/>
    </xf>
    <xf numFmtId="0" fontId="0" fillId="0" borderId="29" xfId="0" applyFill="1" applyBorder="1" applyProtection="1">
      <protection locked="0"/>
    </xf>
    <xf numFmtId="0" fontId="7" fillId="0" borderId="29" xfId="0" applyFont="1" applyFill="1" applyBorder="1" applyAlignment="1" applyProtection="1">
      <alignment horizontal="center"/>
      <protection locked="0"/>
    </xf>
    <xf numFmtId="0" fontId="0" fillId="0" borderId="0" xfId="0" applyFill="1"/>
    <xf numFmtId="0" fontId="8" fillId="7" borderId="38" xfId="0" applyFont="1" applyFill="1" applyBorder="1" applyAlignment="1" applyProtection="1"/>
    <xf numFmtId="0" fontId="29" fillId="4" borderId="0" xfId="0" applyFont="1" applyFill="1" applyAlignment="1">
      <alignment horizontal="center" vertical="top"/>
    </xf>
    <xf numFmtId="0" fontId="30" fillId="4" borderId="0" xfId="0" applyFont="1" applyFill="1" applyAlignment="1">
      <alignment horizontal="center" vertical="top"/>
    </xf>
    <xf numFmtId="0" fontId="0" fillId="4" borderId="0" xfId="0" applyFill="1"/>
    <xf numFmtId="0" fontId="0" fillId="4" borderId="2" xfId="0" applyFill="1" applyBorder="1" applyAlignment="1">
      <alignment horizontal="center" vertical="top"/>
    </xf>
    <xf numFmtId="0" fontId="0" fillId="4" borderId="3" xfId="0" applyFill="1" applyBorder="1" applyAlignment="1">
      <alignment horizontal="center" vertical="top"/>
    </xf>
    <xf numFmtId="0" fontId="0" fillId="4" borderId="4" xfId="0" applyFill="1" applyBorder="1" applyAlignment="1">
      <alignment horizontal="center" vertical="top"/>
    </xf>
    <xf numFmtId="164" fontId="0" fillId="4" borderId="2" xfId="0" applyNumberFormat="1" applyFill="1" applyBorder="1" applyAlignment="1">
      <alignment horizontal="center" vertical="top"/>
    </xf>
    <xf numFmtId="164" fontId="0" fillId="4" borderId="3" xfId="0" applyNumberFormat="1" applyFill="1" applyBorder="1" applyAlignment="1">
      <alignment horizontal="center" vertical="top"/>
    </xf>
    <xf numFmtId="164" fontId="0" fillId="4" borderId="4" xfId="0" applyNumberFormat="1" applyFill="1" applyBorder="1" applyAlignment="1">
      <alignment horizontal="center" vertical="top"/>
    </xf>
    <xf numFmtId="164" fontId="0" fillId="4" borderId="15" xfId="0" applyNumberFormat="1" applyFill="1" applyBorder="1" applyAlignment="1">
      <alignment horizontal="center" vertical="top"/>
    </xf>
    <xf numFmtId="164" fontId="0" fillId="4" borderId="35" xfId="0" applyNumberFormat="1" applyFill="1" applyBorder="1" applyAlignment="1">
      <alignment horizontal="center" vertical="top"/>
    </xf>
    <xf numFmtId="164" fontId="0" fillId="4" borderId="17" xfId="0" applyNumberFormat="1" applyFill="1" applyBorder="1" applyAlignment="1">
      <alignment horizontal="center" vertical="top"/>
    </xf>
    <xf numFmtId="164" fontId="0" fillId="4" borderId="0" xfId="0" applyNumberFormat="1" applyFill="1" applyBorder="1" applyAlignment="1">
      <alignment horizontal="center" vertical="top"/>
    </xf>
    <xf numFmtId="164" fontId="0" fillId="4" borderId="33" xfId="0" applyNumberFormat="1" applyFill="1" applyBorder="1" applyAlignment="1">
      <alignment horizontal="center" vertical="top"/>
    </xf>
    <xf numFmtId="164" fontId="2" fillId="4" borderId="7" xfId="0" applyNumberFormat="1" applyFont="1" applyFill="1" applyBorder="1" applyAlignment="1">
      <alignment horizontal="center" vertical="top"/>
    </xf>
    <xf numFmtId="164" fontId="2" fillId="4" borderId="35" xfId="0" applyNumberFormat="1" applyFont="1" applyFill="1" applyBorder="1" applyAlignment="1">
      <alignment horizontal="center" vertical="top"/>
    </xf>
    <xf numFmtId="164" fontId="2" fillId="4" borderId="17" xfId="0" applyNumberFormat="1" applyFont="1" applyFill="1" applyBorder="1" applyAlignment="1">
      <alignment horizontal="center" vertical="top"/>
    </xf>
    <xf numFmtId="164" fontId="0" fillId="4" borderId="7" xfId="0" applyNumberFormat="1" applyFill="1" applyBorder="1" applyAlignment="1">
      <alignment horizontal="center" vertical="top"/>
    </xf>
    <xf numFmtId="164" fontId="2" fillId="4" borderId="68" xfId="0" applyNumberFormat="1" applyFont="1" applyFill="1" applyBorder="1" applyAlignment="1">
      <alignment horizontal="center" vertical="top"/>
    </xf>
    <xf numFmtId="164" fontId="2" fillId="4" borderId="69" xfId="0" applyNumberFormat="1" applyFont="1" applyFill="1" applyBorder="1" applyAlignment="1">
      <alignment horizontal="center" vertical="top"/>
    </xf>
    <xf numFmtId="164" fontId="2" fillId="4" borderId="70" xfId="0" applyNumberFormat="1" applyFont="1" applyFill="1" applyBorder="1" applyAlignment="1">
      <alignment horizontal="center" vertical="top"/>
    </xf>
    <xf numFmtId="164" fontId="2" fillId="4" borderId="71" xfId="0" applyNumberFormat="1" applyFont="1" applyFill="1" applyBorder="1" applyAlignment="1">
      <alignment horizontal="center" vertical="top"/>
    </xf>
    <xf numFmtId="164" fontId="2" fillId="4" borderId="72" xfId="0" applyNumberFormat="1" applyFont="1" applyFill="1" applyBorder="1" applyAlignment="1">
      <alignment horizontal="center" vertical="top"/>
    </xf>
    <xf numFmtId="0" fontId="0" fillId="4" borderId="3" xfId="0" applyFill="1" applyBorder="1" applyAlignment="1">
      <alignment horizontal="center"/>
    </xf>
    <xf numFmtId="164" fontId="2" fillId="4" borderId="15" xfId="0" applyNumberFormat="1" applyFont="1" applyFill="1" applyBorder="1" applyAlignment="1">
      <alignment horizontal="center" vertical="top"/>
    </xf>
    <xf numFmtId="0" fontId="8" fillId="4" borderId="0" xfId="0" applyFont="1" applyFill="1" applyBorder="1" applyAlignment="1" applyProtection="1">
      <alignment horizontal="left"/>
    </xf>
    <xf numFmtId="0" fontId="8" fillId="4" borderId="0" xfId="0" applyFont="1" applyFill="1" applyBorder="1" applyAlignment="1" applyProtection="1"/>
    <xf numFmtId="0" fontId="8" fillId="4" borderId="0" xfId="0" applyFont="1" applyFill="1" applyBorder="1" applyAlignment="1" applyProtection="1">
      <alignment horizontal="center" wrapText="1"/>
    </xf>
    <xf numFmtId="0" fontId="0" fillId="0" borderId="0" xfId="0" applyAlignment="1">
      <alignment wrapText="1"/>
    </xf>
    <xf numFmtId="0" fontId="0" fillId="0" borderId="0" xfId="0"/>
    <xf numFmtId="0" fontId="0" fillId="0" borderId="0" xfId="0"/>
    <xf numFmtId="0" fontId="0" fillId="4" borderId="0" xfId="0" applyFill="1" applyBorder="1"/>
    <xf numFmtId="0" fontId="2" fillId="4" borderId="0" xfId="0" applyFont="1" applyFill="1" applyBorder="1" applyAlignment="1">
      <alignment vertical="center" wrapText="1"/>
    </xf>
    <xf numFmtId="0" fontId="0" fillId="3" borderId="0" xfId="0" applyFill="1" applyAlignment="1">
      <alignment vertical="top" wrapText="1"/>
    </xf>
    <xf numFmtId="0" fontId="0" fillId="0" borderId="0" xfId="0" applyNumberFormat="1" applyAlignment="1">
      <alignment horizontal="right" vertical="top" wrapText="1"/>
    </xf>
    <xf numFmtId="49" fontId="0" fillId="0" borderId="0" xfId="0" applyNumberFormat="1" applyAlignment="1">
      <alignment horizontal="right" vertical="top" wrapText="1"/>
    </xf>
    <xf numFmtId="14" fontId="0" fillId="0" borderId="0" xfId="0" applyNumberFormat="1" applyAlignment="1">
      <alignment horizontal="right" vertical="top" wrapText="1"/>
    </xf>
    <xf numFmtId="2" fontId="0" fillId="0" borderId="0" xfId="0" applyNumberFormat="1" applyAlignment="1">
      <alignment horizontal="right" vertical="top" wrapText="1"/>
    </xf>
    <xf numFmtId="0" fontId="0" fillId="3" borderId="0" xfId="261" applyFont="1" applyFill="1" applyAlignment="1">
      <alignment vertical="top" wrapText="1"/>
    </xf>
    <xf numFmtId="49" fontId="0" fillId="0" borderId="0" xfId="0" applyNumberFormat="1"/>
    <xf numFmtId="2" fontId="0" fillId="0" borderId="0" xfId="0" applyNumberFormat="1"/>
    <xf numFmtId="0" fontId="0" fillId="0" borderId="0" xfId="0" applyAlignment="1">
      <alignment horizontal="right" vertical="top"/>
    </xf>
    <xf numFmtId="49" fontId="0" fillId="0" borderId="0" xfId="0" applyNumberFormat="1" applyAlignment="1">
      <alignment horizontal="right" vertical="top"/>
    </xf>
    <xf numFmtId="0" fontId="0" fillId="0" borderId="0" xfId="0" applyNumberFormat="1" applyAlignment="1">
      <alignment horizontal="right" vertical="top"/>
    </xf>
    <xf numFmtId="0" fontId="0" fillId="3" borderId="0" xfId="0" applyFill="1"/>
    <xf numFmtId="0" fontId="0" fillId="0" borderId="0" xfId="0" applyFont="1" applyBorder="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Border="1"/>
    <xf numFmtId="0" fontId="0" fillId="0" borderId="0" xfId="0" applyFont="1" applyFill="1" applyBorder="1" applyAlignment="1">
      <alignment vertical="center"/>
    </xf>
    <xf numFmtId="0" fontId="0" fillId="0" borderId="0" xfId="0" applyFont="1" applyFill="1" applyBorder="1"/>
    <xf numFmtId="0" fontId="0" fillId="0" borderId="0" xfId="0" applyBorder="1" applyAlignment="1">
      <alignment horizontal="center" vertical="center"/>
    </xf>
    <xf numFmtId="0" fontId="0" fillId="0" borderId="0" xfId="0" applyFill="1" applyBorder="1" applyAlignment="1">
      <alignment horizontal="center" vertical="center"/>
    </xf>
    <xf numFmtId="0" fontId="0" fillId="9" borderId="29" xfId="0" applyFill="1" applyBorder="1" applyProtection="1">
      <protection locked="0"/>
    </xf>
    <xf numFmtId="164" fontId="7" fillId="9" borderId="29" xfId="0" applyNumberFormat="1" applyFont="1" applyFill="1" applyBorder="1" applyAlignment="1" applyProtection="1">
      <alignment horizontal="center"/>
      <protection locked="0"/>
    </xf>
    <xf numFmtId="0" fontId="8" fillId="11" borderId="29" xfId="76" applyFont="1" applyFill="1" applyBorder="1" applyAlignment="1">
      <alignment vertical="center"/>
    </xf>
    <xf numFmtId="0" fontId="0" fillId="11" borderId="29" xfId="0" applyFill="1" applyBorder="1"/>
    <xf numFmtId="0" fontId="7" fillId="9" borderId="29" xfId="59" applyFont="1" applyFill="1" applyBorder="1" applyAlignment="1" applyProtection="1">
      <alignment vertical="center"/>
      <protection locked="0"/>
    </xf>
    <xf numFmtId="164" fontId="7" fillId="9" borderId="29" xfId="59" applyNumberFormat="1" applyFont="1" applyFill="1" applyBorder="1" applyAlignment="1" applyProtection="1">
      <alignment horizontal="center" vertical="center" wrapText="1"/>
      <protection locked="0"/>
    </xf>
    <xf numFmtId="0" fontId="7" fillId="9" borderId="29" xfId="59" applyFont="1" applyFill="1" applyBorder="1" applyAlignment="1" applyProtection="1">
      <alignment horizontal="center"/>
      <protection locked="0"/>
    </xf>
    <xf numFmtId="0" fontId="7" fillId="9" borderId="29" xfId="0" applyFont="1" applyFill="1" applyBorder="1" applyProtection="1">
      <protection locked="0"/>
    </xf>
    <xf numFmtId="0" fontId="7" fillId="9" borderId="40" xfId="0" applyFont="1" applyFill="1" applyBorder="1" applyProtection="1">
      <protection locked="0"/>
    </xf>
    <xf numFmtId="164" fontId="7" fillId="9" borderId="40" xfId="59" applyNumberFormat="1" applyFont="1" applyFill="1" applyBorder="1" applyAlignment="1" applyProtection="1">
      <alignment horizontal="center" vertical="center" wrapText="1"/>
      <protection locked="0"/>
    </xf>
    <xf numFmtId="0" fontId="8" fillId="7" borderId="37" xfId="0" applyFont="1" applyFill="1" applyBorder="1" applyAlignment="1" applyProtection="1">
      <alignment horizontal="left" vertical="center"/>
    </xf>
    <xf numFmtId="0" fontId="0" fillId="0" borderId="0" xfId="0" applyFill="1" applyAlignment="1">
      <alignment vertical="center"/>
    </xf>
    <xf numFmtId="0" fontId="2" fillId="4" borderId="1" xfId="0" applyFont="1" applyFill="1" applyBorder="1" applyAlignment="1" applyProtection="1">
      <alignment horizontal="center" vertical="center" wrapText="1"/>
    </xf>
    <xf numFmtId="0" fontId="8" fillId="0" borderId="0" xfId="0" applyFont="1"/>
    <xf numFmtId="0" fontId="8" fillId="3" borderId="40" xfId="0" applyFont="1" applyFill="1" applyBorder="1" applyAlignment="1">
      <alignment horizontal="center" vertical="center"/>
    </xf>
    <xf numFmtId="0" fontId="8" fillId="3" borderId="40" xfId="59" applyFont="1" applyFill="1" applyBorder="1" applyAlignment="1">
      <alignment horizontal="center" vertical="center"/>
    </xf>
    <xf numFmtId="0" fontId="8" fillId="3" borderId="22" xfId="0" applyFont="1" applyFill="1" applyBorder="1" applyAlignment="1">
      <alignment horizontal="center"/>
    </xf>
    <xf numFmtId="0" fontId="8" fillId="3" borderId="11" xfId="0" applyFont="1" applyFill="1" applyBorder="1" applyAlignment="1">
      <alignment horizontal="center"/>
    </xf>
    <xf numFmtId="0" fontId="8" fillId="3" borderId="25" xfId="0" applyFont="1" applyFill="1" applyBorder="1" applyAlignment="1">
      <alignment horizontal="center"/>
    </xf>
    <xf numFmtId="3" fontId="11" fillId="3" borderId="40" xfId="2" applyNumberFormat="1" applyFont="1" applyFill="1" applyBorder="1" applyAlignment="1">
      <alignment horizontal="center" vertical="center" wrapText="1"/>
    </xf>
    <xf numFmtId="0" fontId="8" fillId="3" borderId="63" xfId="0" applyFont="1" applyFill="1" applyBorder="1" applyAlignment="1">
      <alignment vertical="center"/>
    </xf>
    <xf numFmtId="0" fontId="7" fillId="0" borderId="63" xfId="0" applyFont="1" applyBorder="1"/>
    <xf numFmtId="0" fontId="7" fillId="0" borderId="63" xfId="0" applyFont="1" applyBorder="1" applyAlignment="1">
      <alignment horizontal="center" vertical="center"/>
    </xf>
    <xf numFmtId="0" fontId="7" fillId="3" borderId="63" xfId="0" applyFont="1" applyFill="1" applyBorder="1"/>
    <xf numFmtId="0" fontId="7" fillId="0" borderId="63" xfId="0" applyFont="1" applyFill="1" applyBorder="1" applyAlignment="1">
      <alignment horizontal="center" vertical="center"/>
    </xf>
    <xf numFmtId="0" fontId="7" fillId="0" borderId="43" xfId="0" applyFont="1" applyFill="1" applyBorder="1" applyAlignment="1">
      <alignment horizontal="right"/>
    </xf>
    <xf numFmtId="0" fontId="7" fillId="0" borderId="6" xfId="0" applyFont="1" applyFill="1" applyBorder="1" applyAlignment="1">
      <alignment horizontal="right"/>
    </xf>
    <xf numFmtId="0" fontId="7" fillId="0" borderId="36" xfId="0" applyFont="1" applyFill="1" applyBorder="1" applyAlignment="1">
      <alignment horizontal="right"/>
    </xf>
    <xf numFmtId="0" fontId="7" fillId="0" borderId="55" xfId="0" applyFont="1" applyBorder="1"/>
    <xf numFmtId="0" fontId="7" fillId="0" borderId="18" xfId="0" applyFont="1" applyBorder="1"/>
    <xf numFmtId="0" fontId="7" fillId="0" borderId="8" xfId="0" applyFont="1" applyBorder="1"/>
    <xf numFmtId="0" fontId="7" fillId="0" borderId="19" xfId="0" applyFont="1" applyBorder="1"/>
    <xf numFmtId="0" fontId="32" fillId="3" borderId="55" xfId="3" applyFont="1" applyFill="1" applyBorder="1" applyAlignment="1">
      <alignment horizontal="left" vertical="center"/>
    </xf>
    <xf numFmtId="0" fontId="7" fillId="0" borderId="55" xfId="59" applyFont="1" applyFill="1" applyBorder="1" applyAlignment="1">
      <alignment horizontal="center"/>
    </xf>
    <xf numFmtId="0" fontId="7" fillId="0" borderId="55" xfId="59" applyFont="1" applyFill="1" applyBorder="1" applyAlignment="1">
      <alignment horizontal="center" vertical="center"/>
    </xf>
    <xf numFmtId="3" fontId="10" fillId="0" borderId="18" xfId="2" applyNumberFormat="1" applyFont="1" applyFill="1" applyBorder="1" applyAlignment="1">
      <alignment horizontal="center" vertical="center" wrapText="1"/>
    </xf>
    <xf numFmtId="3" fontId="10" fillId="0" borderId="8" xfId="2" applyNumberFormat="1" applyFont="1" applyFill="1" applyBorder="1" applyAlignment="1">
      <alignment horizontal="center" vertical="center" wrapText="1"/>
    </xf>
    <xf numFmtId="3" fontId="10" fillId="0" borderId="19" xfId="2" applyNumberFormat="1" applyFont="1" applyFill="1" applyBorder="1" applyAlignment="1">
      <alignment horizontal="center" vertical="center" wrapText="1"/>
    </xf>
    <xf numFmtId="0" fontId="7" fillId="0" borderId="0" xfId="0" applyFont="1"/>
    <xf numFmtId="0" fontId="8" fillId="3" borderId="56" xfId="0" applyFont="1" applyFill="1" applyBorder="1"/>
    <xf numFmtId="0" fontId="7" fillId="0" borderId="56" xfId="0" applyFont="1" applyBorder="1"/>
    <xf numFmtId="0" fontId="7" fillId="0" borderId="56" xfId="0" applyFont="1" applyBorder="1" applyAlignment="1">
      <alignment horizontal="center" vertical="center"/>
    </xf>
    <xf numFmtId="0" fontId="7" fillId="3" borderId="56" xfId="0" applyFont="1" applyFill="1" applyBorder="1"/>
    <xf numFmtId="0" fontId="7" fillId="0" borderId="20" xfId="0" applyFont="1" applyBorder="1"/>
    <xf numFmtId="0" fontId="7" fillId="0" borderId="1" xfId="0" applyFont="1" applyBorder="1"/>
    <xf numFmtId="0" fontId="7" fillId="0" borderId="21" xfId="0" applyFont="1" applyBorder="1"/>
    <xf numFmtId="0" fontId="8" fillId="0" borderId="56" xfId="59" applyFont="1" applyBorder="1"/>
    <xf numFmtId="0" fontId="7" fillId="0" borderId="56" xfId="59" applyFont="1" applyBorder="1" applyAlignment="1">
      <alignment horizontal="center"/>
    </xf>
    <xf numFmtId="0" fontId="7" fillId="0" borderId="56" xfId="59" applyFont="1" applyBorder="1" applyAlignment="1">
      <alignment horizontal="center" vertical="center"/>
    </xf>
    <xf numFmtId="164" fontId="7" fillId="0" borderId="20" xfId="59" applyNumberFormat="1" applyFont="1" applyBorder="1" applyAlignment="1">
      <alignment horizontal="center"/>
    </xf>
    <xf numFmtId="164" fontId="7" fillId="0" borderId="1" xfId="59" applyNumberFormat="1" applyFont="1" applyBorder="1" applyAlignment="1">
      <alignment horizontal="center"/>
    </xf>
    <xf numFmtId="164" fontId="7" fillId="0" borderId="21" xfId="59" applyNumberFormat="1" applyFont="1" applyBorder="1" applyAlignment="1">
      <alignment horizontal="center"/>
    </xf>
    <xf numFmtId="0" fontId="8" fillId="0" borderId="56" xfId="0" applyFont="1" applyBorder="1"/>
    <xf numFmtId="0" fontId="7" fillId="0" borderId="56" xfId="0" applyFont="1" applyBorder="1" applyAlignment="1">
      <alignment horizontal="center"/>
    </xf>
    <xf numFmtId="0" fontId="7" fillId="0" borderId="20" xfId="0" applyFont="1" applyBorder="1" applyAlignment="1">
      <alignment horizontal="center"/>
    </xf>
    <xf numFmtId="0" fontId="7" fillId="0" borderId="1" xfId="0" applyFont="1" applyBorder="1" applyAlignment="1">
      <alignment horizontal="center"/>
    </xf>
    <xf numFmtId="0" fontId="7" fillId="0" borderId="21" xfId="0" applyFont="1" applyBorder="1" applyAlignment="1">
      <alignment horizontal="center"/>
    </xf>
    <xf numFmtId="0" fontId="8" fillId="0" borderId="56" xfId="59" applyFont="1" applyFill="1" applyBorder="1"/>
    <xf numFmtId="0" fontId="7" fillId="0" borderId="56" xfId="59" applyFont="1" applyFill="1" applyBorder="1" applyAlignment="1">
      <alignment horizontal="center"/>
    </xf>
    <xf numFmtId="164" fontId="7" fillId="0" borderId="20" xfId="59" applyNumberFormat="1" applyFont="1" applyFill="1" applyBorder="1" applyAlignment="1">
      <alignment horizontal="center"/>
    </xf>
    <xf numFmtId="164" fontId="7" fillId="0" borderId="1" xfId="59" applyNumberFormat="1" applyFont="1" applyFill="1" applyBorder="1" applyAlignment="1">
      <alignment horizontal="center"/>
    </xf>
    <xf numFmtId="164" fontId="7" fillId="0" borderId="21" xfId="59" applyNumberFormat="1" applyFont="1" applyFill="1" applyBorder="1" applyAlignment="1">
      <alignment horizontal="center"/>
    </xf>
    <xf numFmtId="0" fontId="8" fillId="3" borderId="57" xfId="0" applyFont="1" applyFill="1" applyBorder="1"/>
    <xf numFmtId="0" fontId="7" fillId="0" borderId="75" xfId="0" applyFont="1" applyBorder="1"/>
    <xf numFmtId="0" fontId="7" fillId="0" borderId="75" xfId="0" applyFont="1" applyBorder="1" applyAlignment="1">
      <alignment horizontal="center" vertical="center"/>
    </xf>
    <xf numFmtId="0" fontId="7" fillId="3" borderId="75" xfId="0" applyFont="1" applyFill="1" applyBorder="1"/>
    <xf numFmtId="0" fontId="7" fillId="0" borderId="57" xfId="0" applyFont="1" applyBorder="1" applyAlignment="1">
      <alignment horizontal="center" vertical="center"/>
    </xf>
    <xf numFmtId="0" fontId="7" fillId="0" borderId="22" xfId="0" applyFont="1" applyBorder="1"/>
    <xf numFmtId="0" fontId="7" fillId="0" borderId="11" xfId="0" applyFont="1" applyBorder="1"/>
    <xf numFmtId="0" fontId="7" fillId="0" borderId="25" xfId="0" applyFont="1" applyBorder="1"/>
    <xf numFmtId="0" fontId="7" fillId="0" borderId="57" xfId="0" applyFont="1" applyBorder="1"/>
    <xf numFmtId="0" fontId="8" fillId="0" borderId="57" xfId="59" applyFont="1" applyFill="1" applyBorder="1"/>
    <xf numFmtId="0" fontId="7" fillId="0" borderId="57" xfId="0" applyFont="1" applyBorder="1" applyAlignment="1">
      <alignment horizontal="center"/>
    </xf>
    <xf numFmtId="0" fontId="7" fillId="0" borderId="22" xfId="0" applyFont="1" applyBorder="1" applyAlignment="1">
      <alignment horizontal="center"/>
    </xf>
    <xf numFmtId="0" fontId="7" fillId="0" borderId="11" xfId="0" applyFont="1" applyBorder="1" applyAlignment="1">
      <alignment horizontal="center"/>
    </xf>
    <xf numFmtId="0" fontId="7" fillId="0" borderId="25" xfId="0" applyFont="1" applyBorder="1" applyAlignment="1">
      <alignment horizontal="center"/>
    </xf>
    <xf numFmtId="0" fontId="8" fillId="3" borderId="41" xfId="0" applyFont="1" applyFill="1" applyBorder="1"/>
    <xf numFmtId="0" fontId="7" fillId="0" borderId="29" xfId="0" applyFont="1" applyBorder="1"/>
    <xf numFmtId="0" fontId="7" fillId="0" borderId="29" xfId="0" applyFont="1" applyBorder="1" applyAlignment="1">
      <alignment horizontal="center" vertical="center"/>
    </xf>
    <xf numFmtId="0" fontId="7" fillId="3" borderId="29" xfId="0" applyFont="1" applyFill="1" applyBorder="1"/>
    <xf numFmtId="0" fontId="7" fillId="0" borderId="41" xfId="0" applyFont="1" applyBorder="1" applyAlignment="1">
      <alignment horizontal="center" vertical="center"/>
    </xf>
    <xf numFmtId="0" fontId="7" fillId="0" borderId="47" xfId="0" applyFont="1" applyBorder="1"/>
    <xf numFmtId="0" fontId="7" fillId="0" borderId="54" xfId="0" applyFont="1" applyBorder="1"/>
    <xf numFmtId="0" fontId="7" fillId="0" borderId="50" xfId="0" applyFont="1" applyBorder="1"/>
    <xf numFmtId="0" fontId="7" fillId="0" borderId="41" xfId="0" applyFont="1" applyBorder="1"/>
    <xf numFmtId="0" fontId="8" fillId="0" borderId="41" xfId="59" applyFont="1" applyFill="1" applyBorder="1"/>
    <xf numFmtId="0" fontId="7" fillId="0" borderId="41" xfId="0" applyFont="1" applyBorder="1" applyAlignment="1">
      <alignment horizontal="center"/>
    </xf>
    <xf numFmtId="0" fontId="7" fillId="0" borderId="47" xfId="0" applyFont="1" applyBorder="1" applyAlignment="1">
      <alignment horizontal="center"/>
    </xf>
    <xf numFmtId="0" fontId="7" fillId="0" borderId="54" xfId="0" applyFont="1" applyBorder="1" applyAlignment="1">
      <alignment horizontal="center"/>
    </xf>
    <xf numFmtId="0" fontId="7" fillId="0" borderId="50" xfId="0" applyFont="1" applyBorder="1" applyAlignment="1">
      <alignment horizontal="center"/>
    </xf>
    <xf numFmtId="0" fontId="7" fillId="11" borderId="37" xfId="59" applyFont="1" applyFill="1" applyBorder="1" applyAlignment="1">
      <alignment horizontal="center" vertical="center" wrapText="1"/>
    </xf>
    <xf numFmtId="0" fontId="8" fillId="11" borderId="29" xfId="59" applyFont="1" applyFill="1" applyBorder="1" applyAlignment="1">
      <alignment horizontal="left" vertical="center" wrapText="1"/>
    </xf>
    <xf numFmtId="0" fontId="7" fillId="11" borderId="29" xfId="59" applyFont="1" applyFill="1" applyBorder="1" applyAlignment="1">
      <alignment horizontal="center" vertical="center" wrapText="1"/>
    </xf>
    <xf numFmtId="0" fontId="7" fillId="11" borderId="45" xfId="59" applyFont="1" applyFill="1" applyBorder="1" applyAlignment="1">
      <alignment horizontal="center" vertical="center" wrapText="1"/>
    </xf>
    <xf numFmtId="0" fontId="7" fillId="11" borderId="74" xfId="59" applyFont="1" applyFill="1" applyBorder="1" applyAlignment="1">
      <alignment horizontal="center" vertical="center" wrapText="1"/>
    </xf>
    <xf numFmtId="0" fontId="7" fillId="11" borderId="39" xfId="59" applyFont="1" applyFill="1" applyBorder="1" applyAlignment="1">
      <alignment horizontal="center" vertical="center" wrapText="1"/>
    </xf>
    <xf numFmtId="0" fontId="7" fillId="11" borderId="40" xfId="59" applyFont="1" applyFill="1" applyBorder="1" applyAlignment="1">
      <alignment vertical="center" wrapText="1"/>
    </xf>
    <xf numFmtId="0" fontId="8" fillId="9" borderId="55" xfId="0" applyFont="1" applyFill="1" applyBorder="1" applyAlignment="1" applyProtection="1">
      <alignment vertical="center"/>
      <protection locked="0"/>
    </xf>
    <xf numFmtId="0" fontId="7" fillId="0" borderId="55" xfId="0" applyFont="1" applyFill="1" applyBorder="1" applyAlignment="1">
      <alignment vertical="center"/>
    </xf>
    <xf numFmtId="0" fontId="7" fillId="3" borderId="55" xfId="0" applyFont="1" applyFill="1" applyBorder="1" applyAlignment="1">
      <alignment horizontal="center" vertical="center"/>
    </xf>
    <xf numFmtId="0" fontId="7" fillId="9" borderId="55" xfId="0" applyFont="1" applyFill="1" applyBorder="1" applyAlignment="1" applyProtection="1">
      <alignment horizontal="center" vertical="center"/>
      <protection locked="0"/>
    </xf>
    <xf numFmtId="0" fontId="34" fillId="3" borderId="55" xfId="0" applyFont="1" applyFill="1" applyBorder="1" applyAlignment="1">
      <alignment horizontal="center" vertical="center"/>
    </xf>
    <xf numFmtId="2" fontId="7" fillId="0" borderId="18" xfId="0" applyNumberFormat="1" applyFont="1" applyBorder="1" applyAlignment="1">
      <alignment horizontal="right" vertical="center"/>
    </xf>
    <xf numFmtId="2" fontId="7" fillId="0" borderId="10" xfId="0" applyNumberFormat="1" applyFont="1" applyBorder="1" applyAlignment="1">
      <alignment horizontal="right" vertical="center"/>
    </xf>
    <xf numFmtId="2" fontId="7" fillId="0" borderId="51" xfId="0" applyNumberFormat="1" applyFont="1" applyBorder="1" applyAlignment="1">
      <alignment horizontal="right" vertical="center"/>
    </xf>
    <xf numFmtId="0" fontId="7" fillId="0" borderId="55" xfId="0" applyFont="1" applyBorder="1" applyAlignment="1">
      <alignment vertical="center"/>
    </xf>
    <xf numFmtId="0" fontId="7" fillId="0" borderId="18" xfId="0" applyFont="1" applyBorder="1" applyAlignment="1">
      <alignment horizontal="right" vertical="center"/>
    </xf>
    <xf numFmtId="0" fontId="8" fillId="0" borderId="55" xfId="0" applyFont="1" applyBorder="1" applyAlignment="1">
      <alignment vertical="center"/>
    </xf>
    <xf numFmtId="0" fontId="7" fillId="0" borderId="55" xfId="0" applyFont="1" applyBorder="1" applyAlignment="1">
      <alignment horizontal="center" vertical="center"/>
    </xf>
    <xf numFmtId="164" fontId="7" fillId="0" borderId="55" xfId="0" applyNumberFormat="1" applyFont="1" applyBorder="1" applyAlignment="1">
      <alignment horizontal="center" vertical="center"/>
    </xf>
    <xf numFmtId="0" fontId="7" fillId="0" borderId="0" xfId="0" applyFont="1" applyAlignment="1">
      <alignment vertical="center"/>
    </xf>
    <xf numFmtId="0" fontId="7" fillId="0" borderId="0" xfId="0" applyFont="1" applyFill="1"/>
    <xf numFmtId="0" fontId="7" fillId="9" borderId="29" xfId="59" applyFont="1" applyFill="1" applyBorder="1" applyAlignment="1" applyProtection="1">
      <alignment horizontal="center" vertical="center"/>
      <protection locked="0"/>
    </xf>
    <xf numFmtId="0" fontId="8" fillId="9" borderId="29" xfId="59" applyFont="1" applyFill="1" applyBorder="1" applyAlignment="1" applyProtection="1">
      <alignment vertical="center"/>
      <protection locked="0"/>
    </xf>
    <xf numFmtId="0" fontId="7" fillId="0" borderId="0" xfId="0" applyFont="1" applyBorder="1"/>
    <xf numFmtId="0" fontId="7" fillId="4" borderId="0" xfId="0" applyFont="1" applyFill="1" applyAlignment="1" applyProtection="1">
      <alignment horizontal="right" vertical="center"/>
    </xf>
    <xf numFmtId="0" fontId="7" fillId="4" borderId="0" xfId="0" applyFont="1" applyFill="1" applyBorder="1" applyProtection="1"/>
    <xf numFmtId="0" fontId="8" fillId="3" borderId="18"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wrapText="1"/>
    </xf>
    <xf numFmtId="0" fontId="7" fillId="3" borderId="22"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2"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wrapText="1"/>
    </xf>
    <xf numFmtId="2" fontId="7" fillId="4" borderId="1" xfId="0" applyNumberFormat="1" applyFont="1" applyFill="1" applyBorder="1" applyAlignment="1" applyProtection="1">
      <alignment horizontal="center" vertical="center"/>
    </xf>
    <xf numFmtId="169" fontId="7" fillId="4" borderId="7" xfId="0" applyNumberFormat="1" applyFont="1" applyFill="1" applyBorder="1" applyAlignment="1" applyProtection="1">
      <alignment horizontal="center" vertical="center" wrapText="1"/>
    </xf>
    <xf numFmtId="2" fontId="7" fillId="4" borderId="43" xfId="0" applyNumberFormat="1" applyFont="1" applyFill="1" applyBorder="1" applyAlignment="1" applyProtection="1">
      <alignment horizontal="right" vertical="center"/>
    </xf>
    <xf numFmtId="2" fontId="7" fillId="4" borderId="6" xfId="0" applyNumberFormat="1" applyFont="1" applyFill="1" applyBorder="1" applyAlignment="1" applyProtection="1">
      <alignment horizontal="right" vertical="center"/>
    </xf>
    <xf numFmtId="2" fontId="7" fillId="4" borderId="36" xfId="0" applyNumberFormat="1" applyFont="1" applyFill="1" applyBorder="1" applyAlignment="1" applyProtection="1">
      <alignment horizontal="right" vertical="center"/>
    </xf>
    <xf numFmtId="2" fontId="7" fillId="4" borderId="63" xfId="0" applyNumberFormat="1" applyFont="1" applyFill="1" applyBorder="1" applyAlignment="1" applyProtection="1">
      <alignment horizontal="right" vertical="center"/>
    </xf>
    <xf numFmtId="2" fontId="7" fillId="4" borderId="2" xfId="0" applyNumberFormat="1" applyFont="1" applyFill="1" applyBorder="1" applyAlignment="1" applyProtection="1">
      <alignment horizontal="center" vertical="center" wrapText="1"/>
    </xf>
    <xf numFmtId="2" fontId="7" fillId="4" borderId="20" xfId="0" applyNumberFormat="1" applyFont="1" applyFill="1" applyBorder="1" applyAlignment="1" applyProtection="1">
      <alignment horizontal="right" vertical="center"/>
    </xf>
    <xf numFmtId="2" fontId="7" fillId="4" borderId="1" xfId="0" applyNumberFormat="1" applyFont="1" applyFill="1" applyBorder="1" applyAlignment="1" applyProtection="1">
      <alignment horizontal="right" vertical="center"/>
    </xf>
    <xf numFmtId="2" fontId="7" fillId="4" borderId="21" xfId="0" applyNumberFormat="1" applyFont="1" applyFill="1" applyBorder="1" applyAlignment="1" applyProtection="1">
      <alignment horizontal="right" vertical="center"/>
    </xf>
    <xf numFmtId="2" fontId="7" fillId="4" borderId="5" xfId="0" applyNumberFormat="1" applyFont="1" applyFill="1" applyBorder="1" applyAlignment="1" applyProtection="1">
      <alignment horizontal="center" vertical="center"/>
    </xf>
    <xf numFmtId="2" fontId="7" fillId="4" borderId="22" xfId="0" applyNumberFormat="1" applyFont="1" applyFill="1" applyBorder="1" applyAlignment="1" applyProtection="1">
      <alignment horizontal="right" vertical="center"/>
    </xf>
    <xf numFmtId="2" fontId="7" fillId="4" borderId="11" xfId="0" applyNumberFormat="1" applyFont="1" applyFill="1" applyBorder="1" applyAlignment="1" applyProtection="1">
      <alignment horizontal="right" vertical="center"/>
    </xf>
    <xf numFmtId="2" fontId="7" fillId="4" borderId="25" xfId="0" applyNumberFormat="1" applyFont="1" applyFill="1" applyBorder="1" applyAlignment="1" applyProtection="1">
      <alignment horizontal="right" vertical="center"/>
    </xf>
    <xf numFmtId="2" fontId="7" fillId="4" borderId="53" xfId="0" applyNumberFormat="1" applyFont="1" applyFill="1" applyBorder="1" applyAlignment="1" applyProtection="1">
      <alignment horizontal="right" vertical="center"/>
    </xf>
    <xf numFmtId="2" fontId="7" fillId="4" borderId="64" xfId="0" applyNumberFormat="1" applyFont="1" applyFill="1" applyBorder="1" applyAlignment="1" applyProtection="1">
      <alignment horizontal="right" vertical="center"/>
    </xf>
    <xf numFmtId="2" fontId="8" fillId="7" borderId="37" xfId="0" applyNumberFormat="1" applyFont="1" applyFill="1" applyBorder="1" applyAlignment="1" applyProtection="1">
      <alignment horizontal="right"/>
    </xf>
    <xf numFmtId="2" fontId="8" fillId="7" borderId="29" xfId="0" applyNumberFormat="1" applyFont="1" applyFill="1" applyBorder="1" applyAlignment="1" applyProtection="1">
      <alignment horizontal="right"/>
    </xf>
    <xf numFmtId="2" fontId="8" fillId="7" borderId="39" xfId="0" applyNumberFormat="1" applyFont="1" applyFill="1" applyBorder="1" applyAlignment="1" applyProtection="1">
      <alignment horizontal="right"/>
    </xf>
    <xf numFmtId="2" fontId="8" fillId="7" borderId="45" xfId="0" applyNumberFormat="1" applyFont="1" applyFill="1" applyBorder="1" applyAlignment="1" applyProtection="1">
      <alignment horizontal="right"/>
    </xf>
    <xf numFmtId="0" fontId="8" fillId="4" borderId="0" xfId="0" applyFont="1" applyFill="1" applyProtection="1"/>
    <xf numFmtId="0" fontId="7" fillId="4" borderId="0" xfId="0" applyFont="1" applyFill="1" applyBorder="1" applyAlignment="1" applyProtection="1">
      <alignment horizontal="center" vertical="center"/>
    </xf>
    <xf numFmtId="0" fontId="7" fillId="4" borderId="0" xfId="0" applyFont="1" applyFill="1" applyBorder="1" applyAlignment="1" applyProtection="1">
      <alignment horizontal="right" vertical="center"/>
    </xf>
    <xf numFmtId="0" fontId="7" fillId="3" borderId="11" xfId="0" applyFont="1" applyFill="1" applyBorder="1" applyAlignment="1" applyProtection="1">
      <alignment horizontal="center" wrapText="1"/>
    </xf>
    <xf numFmtId="0" fontId="7" fillId="3" borderId="44"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7" fillId="3" borderId="66" xfId="0" applyFont="1" applyFill="1" applyBorder="1" applyAlignment="1" applyProtection="1">
      <alignment horizontal="center" vertical="center" wrapText="1"/>
    </xf>
    <xf numFmtId="2" fontId="7" fillId="4" borderId="6" xfId="0" applyNumberFormat="1" applyFont="1" applyFill="1" applyBorder="1" applyAlignment="1" applyProtection="1">
      <alignment horizontal="center" vertical="center"/>
    </xf>
    <xf numFmtId="2" fontId="7" fillId="4" borderId="7" xfId="0" applyNumberFormat="1" applyFont="1" applyFill="1" applyBorder="1" applyAlignment="1" applyProtection="1">
      <alignment horizontal="center" vertical="center" wrapText="1"/>
    </xf>
    <xf numFmtId="2" fontId="7" fillId="4" borderId="7" xfId="0" applyNumberFormat="1" applyFont="1" applyFill="1" applyBorder="1" applyAlignment="1" applyProtection="1">
      <alignment horizontal="right" vertical="center"/>
    </xf>
    <xf numFmtId="2" fontId="7" fillId="4" borderId="18" xfId="0" applyNumberFormat="1" applyFont="1" applyFill="1" applyBorder="1" applyAlignment="1" applyProtection="1">
      <alignment horizontal="right" vertical="center"/>
    </xf>
    <xf numFmtId="2" fontId="7" fillId="4" borderId="8" xfId="0" applyNumberFormat="1" applyFont="1" applyFill="1" applyBorder="1" applyAlignment="1" applyProtection="1">
      <alignment horizontal="right" vertical="center"/>
    </xf>
    <xf numFmtId="2" fontId="7" fillId="4" borderId="19" xfId="0" applyNumberFormat="1" applyFont="1" applyFill="1" applyBorder="1" applyAlignment="1" applyProtection="1">
      <alignment horizontal="right" vertical="center"/>
    </xf>
    <xf numFmtId="0" fontId="7" fillId="4" borderId="1" xfId="0" applyFont="1" applyFill="1" applyBorder="1" applyAlignment="1" applyProtection="1">
      <alignment horizontal="center" vertical="center"/>
    </xf>
    <xf numFmtId="2" fontId="7" fillId="4" borderId="58" xfId="0" applyNumberFormat="1" applyFont="1" applyFill="1" applyBorder="1" applyAlignment="1" applyProtection="1">
      <alignment horizontal="right" vertical="center"/>
    </xf>
    <xf numFmtId="2" fontId="7" fillId="4" borderId="3" xfId="0" applyNumberFormat="1" applyFont="1" applyFill="1" applyBorder="1" applyAlignment="1" applyProtection="1">
      <alignment horizontal="right" vertical="center"/>
    </xf>
    <xf numFmtId="2" fontId="8" fillId="7" borderId="45" xfId="0" applyNumberFormat="1" applyFont="1" applyFill="1" applyBorder="1" applyAlignment="1" applyProtection="1">
      <alignment horizontal="right" vertical="center"/>
    </xf>
    <xf numFmtId="2" fontId="8" fillId="7" borderId="29" xfId="0" applyNumberFormat="1" applyFont="1" applyFill="1" applyBorder="1" applyAlignment="1" applyProtection="1">
      <alignment horizontal="right" vertical="center"/>
    </xf>
    <xf numFmtId="2" fontId="8" fillId="4" borderId="0" xfId="0" applyNumberFormat="1" applyFont="1" applyFill="1" applyBorder="1" applyAlignment="1" applyProtection="1">
      <alignment horizontal="right" vertical="center"/>
    </xf>
    <xf numFmtId="2" fontId="8" fillId="10" borderId="37" xfId="0" applyNumberFormat="1" applyFont="1" applyFill="1" applyBorder="1" applyAlignment="1" applyProtection="1">
      <alignment horizontal="right"/>
    </xf>
    <xf numFmtId="2" fontId="8" fillId="10" borderId="29" xfId="0" applyNumberFormat="1" applyFont="1" applyFill="1" applyBorder="1" applyAlignment="1" applyProtection="1">
      <alignment horizontal="right"/>
    </xf>
    <xf numFmtId="2" fontId="8" fillId="10" borderId="39" xfId="0" applyNumberFormat="1" applyFont="1" applyFill="1" applyBorder="1" applyAlignment="1" applyProtection="1">
      <alignment horizontal="right"/>
    </xf>
    <xf numFmtId="0" fontId="7" fillId="3" borderId="4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6" xfId="0" applyFont="1" applyFill="1" applyBorder="1" applyAlignment="1">
      <alignment horizontal="center" vertical="center" wrapText="1"/>
    </xf>
    <xf numFmtId="164" fontId="7" fillId="4" borderId="18" xfId="0" applyNumberFormat="1" applyFont="1" applyFill="1" applyBorder="1" applyAlignment="1" applyProtection="1">
      <alignment horizontal="right" vertical="center"/>
    </xf>
    <xf numFmtId="164" fontId="7" fillId="4" borderId="8" xfId="0" applyNumberFormat="1" applyFont="1" applyFill="1" applyBorder="1" applyAlignment="1" applyProtection="1">
      <alignment horizontal="right" vertical="center"/>
    </xf>
    <xf numFmtId="164" fontId="7" fillId="4" borderId="19" xfId="0" applyNumberFormat="1" applyFont="1" applyFill="1" applyBorder="1" applyAlignment="1" applyProtection="1">
      <alignment horizontal="right" vertical="center"/>
    </xf>
    <xf numFmtId="164" fontId="7" fillId="4" borderId="65" xfId="0" applyNumberFormat="1" applyFont="1" applyFill="1" applyBorder="1" applyAlignment="1" applyProtection="1">
      <alignment horizontal="right" vertical="center"/>
    </xf>
    <xf numFmtId="164" fontId="7" fillId="4" borderId="51" xfId="0" applyNumberFormat="1" applyFont="1" applyFill="1" applyBorder="1" applyAlignment="1" applyProtection="1">
      <alignment horizontal="right" vertical="center"/>
    </xf>
    <xf numFmtId="164" fontId="7" fillId="4" borderId="22" xfId="0" applyNumberFormat="1" applyFont="1" applyFill="1" applyBorder="1" applyAlignment="1" applyProtection="1">
      <alignment horizontal="right" vertical="center"/>
    </xf>
    <xf numFmtId="164" fontId="7" fillId="4" borderId="11" xfId="0" applyNumberFormat="1" applyFont="1" applyFill="1" applyBorder="1" applyAlignment="1" applyProtection="1">
      <alignment horizontal="right" vertical="center"/>
    </xf>
    <xf numFmtId="164" fontId="7" fillId="4" borderId="25" xfId="0" applyNumberFormat="1" applyFont="1" applyFill="1" applyBorder="1" applyAlignment="1" applyProtection="1">
      <alignment horizontal="right" vertical="center"/>
    </xf>
    <xf numFmtId="164" fontId="7" fillId="4" borderId="62" xfId="0" applyNumberFormat="1" applyFont="1" applyFill="1" applyBorder="1" applyAlignment="1" applyProtection="1">
      <alignment horizontal="right" vertical="center"/>
    </xf>
    <xf numFmtId="164" fontId="7" fillId="4" borderId="52" xfId="0" applyNumberFormat="1" applyFont="1" applyFill="1" applyBorder="1" applyAlignment="1" applyProtection="1">
      <alignment horizontal="right" vertical="center"/>
    </xf>
    <xf numFmtId="164" fontId="8" fillId="7" borderId="42" xfId="0" applyNumberFormat="1" applyFont="1" applyFill="1" applyBorder="1" applyAlignment="1" applyProtection="1">
      <alignment horizontal="right"/>
    </xf>
    <xf numFmtId="164" fontId="8" fillId="7" borderId="41" xfId="0" applyNumberFormat="1" applyFont="1" applyFill="1" applyBorder="1" applyAlignment="1" applyProtection="1">
      <alignment horizontal="right"/>
    </xf>
    <xf numFmtId="164" fontId="8" fillId="7" borderId="50" xfId="0" applyNumberFormat="1" applyFont="1" applyFill="1" applyBorder="1" applyAlignment="1" applyProtection="1">
      <alignment horizontal="right"/>
    </xf>
    <xf numFmtId="164" fontId="8" fillId="7" borderId="37" xfId="0" applyNumberFormat="1" applyFont="1" applyFill="1" applyBorder="1" applyAlignment="1" applyProtection="1">
      <alignment horizontal="right"/>
    </xf>
    <xf numFmtId="164" fontId="8" fillId="7" borderId="29" xfId="0" applyNumberFormat="1" applyFont="1" applyFill="1" applyBorder="1" applyAlignment="1" applyProtection="1">
      <alignment horizontal="right"/>
    </xf>
    <xf numFmtId="164" fontId="8" fillId="7" borderId="39" xfId="0" applyNumberFormat="1" applyFont="1" applyFill="1" applyBorder="1" applyAlignment="1" applyProtection="1">
      <alignment horizontal="right"/>
    </xf>
    <xf numFmtId="0" fontId="8" fillId="4" borderId="0" xfId="0" applyFont="1" applyFill="1" applyBorder="1" applyProtection="1"/>
    <xf numFmtId="164" fontId="8" fillId="4" borderId="0" xfId="0" applyNumberFormat="1" applyFont="1" applyFill="1" applyBorder="1" applyAlignment="1" applyProtection="1">
      <alignment horizontal="right"/>
    </xf>
    <xf numFmtId="2" fontId="8" fillId="4" borderId="0" xfId="0" applyNumberFormat="1" applyFont="1" applyFill="1" applyBorder="1" applyAlignment="1" applyProtection="1">
      <alignment horizontal="right"/>
    </xf>
    <xf numFmtId="169" fontId="7" fillId="2" borderId="21" xfId="0" applyNumberFormat="1" applyFont="1" applyFill="1" applyBorder="1" applyAlignment="1">
      <alignment horizontal="right" vertical="center" wrapText="1"/>
    </xf>
    <xf numFmtId="0" fontId="7" fillId="4" borderId="7" xfId="0" applyFont="1" applyFill="1" applyBorder="1" applyAlignment="1" applyProtection="1">
      <alignment horizontal="center" vertical="center" wrapText="1"/>
      <protection locked="0"/>
    </xf>
    <xf numFmtId="0" fontId="7" fillId="3" borderId="3" xfId="0" applyFont="1" applyFill="1" applyBorder="1" applyAlignment="1">
      <alignment vertical="center" wrapText="1"/>
    </xf>
    <xf numFmtId="0" fontId="8" fillId="3" borderId="4" xfId="0" applyFont="1" applyFill="1" applyBorder="1" applyAlignment="1">
      <alignment horizontal="center" vertical="center"/>
    </xf>
    <xf numFmtId="0" fontId="8" fillId="9" borderId="4" xfId="0" applyNumberFormat="1"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xf>
    <xf numFmtId="2" fontId="7" fillId="2" borderId="21" xfId="0" applyNumberFormat="1" applyFont="1" applyFill="1" applyBorder="1" applyAlignment="1">
      <alignment horizontal="right" vertical="center"/>
    </xf>
    <xf numFmtId="0" fontId="8" fillId="4" borderId="0" xfId="0" applyFont="1" applyFill="1" applyBorder="1" applyAlignment="1">
      <alignment horizontal="left" vertical="center"/>
    </xf>
    <xf numFmtId="0" fontId="7" fillId="4" borderId="0" xfId="0" applyFont="1" applyFill="1" applyBorder="1" applyAlignment="1">
      <alignment horizontal="center" vertical="center"/>
    </xf>
    <xf numFmtId="0" fontId="7" fillId="4" borderId="0" xfId="0" applyFont="1" applyFill="1" applyBorder="1" applyAlignment="1">
      <alignment horizontal="right"/>
    </xf>
    <xf numFmtId="0" fontId="7" fillId="4" borderId="0" xfId="0" applyFont="1" applyFill="1" applyBorder="1"/>
    <xf numFmtId="0" fontId="7" fillId="3" borderId="3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4" borderId="17" xfId="0" applyFont="1" applyFill="1" applyBorder="1"/>
    <xf numFmtId="0" fontId="7" fillId="4" borderId="46" xfId="0" applyFont="1" applyFill="1" applyBorder="1"/>
    <xf numFmtId="0" fontId="7" fillId="4" borderId="73" xfId="0" applyFont="1" applyFill="1" applyBorder="1" applyAlignment="1">
      <alignment horizontal="right" vertical="center" wrapText="1"/>
    </xf>
    <xf numFmtId="0" fontId="7" fillId="4" borderId="58" xfId="0" applyFont="1" applyFill="1" applyBorder="1"/>
    <xf numFmtId="0" fontId="7" fillId="4" borderId="3" xfId="0" applyFont="1" applyFill="1" applyBorder="1"/>
    <xf numFmtId="0" fontId="7" fillId="4" borderId="59" xfId="0" applyFont="1" applyFill="1" applyBorder="1"/>
    <xf numFmtId="0" fontId="7" fillId="4" borderId="18" xfId="0" applyFont="1" applyFill="1" applyBorder="1"/>
    <xf numFmtId="0" fontId="7" fillId="4" borderId="8" xfId="0" applyFont="1" applyFill="1" applyBorder="1"/>
    <xf numFmtId="0" fontId="7" fillId="4" borderId="19" xfId="0" applyFont="1" applyFill="1" applyBorder="1"/>
    <xf numFmtId="2" fontId="7" fillId="2" borderId="61" xfId="0" applyNumberFormat="1" applyFont="1" applyFill="1" applyBorder="1" applyAlignment="1">
      <alignment horizontal="right" vertical="center" wrapText="1"/>
    </xf>
    <xf numFmtId="0" fontId="7" fillId="4" borderId="67" xfId="0" applyFont="1" applyFill="1" applyBorder="1"/>
    <xf numFmtId="0" fontId="7" fillId="4" borderId="15" xfId="0" applyFont="1" applyFill="1" applyBorder="1"/>
    <xf numFmtId="0" fontId="7" fillId="4" borderId="73" xfId="0" applyFont="1" applyFill="1" applyBorder="1"/>
    <xf numFmtId="164" fontId="7" fillId="2" borderId="60" xfId="0" applyNumberFormat="1" applyFont="1" applyFill="1" applyBorder="1"/>
    <xf numFmtId="164" fontId="7" fillId="2" borderId="1" xfId="0" applyNumberFormat="1" applyFont="1" applyFill="1" applyBorder="1"/>
    <xf numFmtId="164" fontId="7" fillId="2" borderId="61" xfId="0" applyNumberFormat="1" applyFont="1" applyFill="1" applyBorder="1"/>
    <xf numFmtId="2" fontId="7" fillId="2" borderId="59" xfId="0" applyNumberFormat="1" applyFont="1" applyFill="1" applyBorder="1" applyAlignment="1">
      <alignment horizontal="right" vertical="center" wrapText="1"/>
    </xf>
    <xf numFmtId="164" fontId="7" fillId="2" borderId="20" xfId="0" applyNumberFormat="1" applyFont="1" applyFill="1" applyBorder="1"/>
    <xf numFmtId="164" fontId="7" fillId="2" borderId="21" xfId="0" applyNumberFormat="1" applyFont="1" applyFill="1" applyBorder="1"/>
    <xf numFmtId="2" fontId="7" fillId="2" borderId="50" xfId="0" applyNumberFormat="1" applyFont="1" applyFill="1" applyBorder="1" applyAlignment="1">
      <alignment horizontal="right" vertical="center" wrapText="1"/>
    </xf>
    <xf numFmtId="0" fontId="7" fillId="4" borderId="30" xfId="0" applyFont="1" applyFill="1" applyBorder="1"/>
    <xf numFmtId="164" fontId="7" fillId="2" borderId="22" xfId="0" applyNumberFormat="1" applyFont="1" applyFill="1" applyBorder="1"/>
    <xf numFmtId="164" fontId="7" fillId="2" borderId="11" xfId="0" applyNumberFormat="1" applyFont="1" applyFill="1" applyBorder="1"/>
    <xf numFmtId="164" fontId="7" fillId="2" borderId="25" xfId="0" applyNumberFormat="1" applyFont="1" applyFill="1" applyBorder="1"/>
    <xf numFmtId="0" fontId="7" fillId="4" borderId="0" xfId="0" applyFont="1" applyFill="1" applyBorder="1" applyAlignment="1">
      <alignment wrapText="1"/>
    </xf>
    <xf numFmtId="0" fontId="7" fillId="3" borderId="38" xfId="0" applyFont="1" applyFill="1" applyBorder="1"/>
    <xf numFmtId="0" fontId="7" fillId="3" borderId="38" xfId="0" applyFont="1" applyFill="1" applyBorder="1" applyAlignment="1">
      <alignment wrapText="1"/>
    </xf>
    <xf numFmtId="0" fontId="7" fillId="3" borderId="39" xfId="0" applyFont="1" applyFill="1" applyBorder="1"/>
    <xf numFmtId="169" fontId="7" fillId="9" borderId="55" xfId="0" applyNumberFormat="1" applyFont="1" applyFill="1" applyBorder="1" applyAlignment="1" applyProtection="1">
      <alignment horizontal="center"/>
      <protection locked="0"/>
    </xf>
    <xf numFmtId="169" fontId="7" fillId="2" borderId="51" xfId="0" applyNumberFormat="1" applyFont="1" applyFill="1" applyBorder="1" applyAlignment="1" applyProtection="1">
      <alignment horizontal="center" wrapText="1"/>
    </xf>
    <xf numFmtId="164" fontId="7" fillId="2" borderId="18" xfId="0" applyNumberFormat="1" applyFont="1" applyFill="1" applyBorder="1"/>
    <xf numFmtId="164" fontId="7" fillId="2" borderId="8" xfId="0" applyNumberFormat="1" applyFont="1" applyFill="1" applyBorder="1"/>
    <xf numFmtId="164" fontId="7" fillId="2" borderId="19" xfId="0" applyNumberFormat="1" applyFont="1" applyFill="1" applyBorder="1"/>
    <xf numFmtId="169" fontId="7" fillId="9" borderId="56" xfId="0" applyNumberFormat="1" applyFont="1" applyFill="1" applyBorder="1" applyAlignment="1" applyProtection="1">
      <alignment horizontal="center"/>
      <protection locked="0"/>
    </xf>
    <xf numFmtId="169" fontId="7" fillId="2" borderId="59" xfId="0" applyNumberFormat="1" applyFont="1" applyFill="1" applyBorder="1" applyAlignment="1" applyProtection="1">
      <alignment horizontal="center" wrapText="1"/>
    </xf>
    <xf numFmtId="169" fontId="7" fillId="9" borderId="57" xfId="0" applyNumberFormat="1" applyFont="1" applyFill="1" applyBorder="1" applyAlignment="1" applyProtection="1">
      <alignment horizontal="center"/>
      <protection locked="0"/>
    </xf>
    <xf numFmtId="169" fontId="7" fillId="2" borderId="52" xfId="0" applyNumberFormat="1" applyFont="1" applyFill="1" applyBorder="1" applyAlignment="1" applyProtection="1">
      <alignment horizontal="center" wrapText="1"/>
    </xf>
    <xf numFmtId="0" fontId="7" fillId="3" borderId="30" xfId="0" applyFont="1" applyFill="1" applyBorder="1"/>
    <xf numFmtId="0" fontId="7" fillId="3" borderId="50" xfId="0" applyFont="1" applyFill="1" applyBorder="1"/>
    <xf numFmtId="169" fontId="7" fillId="9" borderId="65" xfId="0" applyNumberFormat="1" applyFont="1" applyFill="1" applyBorder="1" applyAlignment="1" applyProtection="1">
      <alignment horizontal="center"/>
      <protection locked="0"/>
    </xf>
    <xf numFmtId="169" fontId="7" fillId="9" borderId="58" xfId="0" applyNumberFormat="1" applyFont="1" applyFill="1" applyBorder="1" applyAlignment="1" applyProtection="1">
      <alignment horizontal="center"/>
      <protection locked="0"/>
    </xf>
    <xf numFmtId="169" fontId="7" fillId="9" borderId="62" xfId="0" applyNumberFormat="1" applyFont="1" applyFill="1" applyBorder="1" applyAlignment="1" applyProtection="1">
      <alignment horizontal="center"/>
      <protection locked="0"/>
    </xf>
    <xf numFmtId="0" fontId="0" fillId="2" borderId="21" xfId="0" applyFont="1" applyFill="1" applyBorder="1" applyAlignment="1">
      <alignment horizontal="right" vertical="center" wrapText="1"/>
    </xf>
    <xf numFmtId="0" fontId="0" fillId="2" borderId="11" xfId="0" applyFont="1" applyFill="1" applyBorder="1" applyAlignment="1">
      <alignment horizontal="center" vertical="center"/>
    </xf>
    <xf numFmtId="0" fontId="0" fillId="2" borderId="25" xfId="0" applyFont="1" applyFill="1" applyBorder="1" applyAlignment="1">
      <alignment horizontal="right" vertical="center"/>
    </xf>
    <xf numFmtId="0" fontId="0" fillId="3" borderId="29" xfId="0" applyFont="1" applyFill="1" applyBorder="1" applyAlignment="1">
      <alignment horizontal="center" vertical="center" wrapText="1"/>
    </xf>
    <xf numFmtId="0" fontId="7" fillId="7" borderId="39" xfId="0" applyFont="1" applyFill="1" applyBorder="1" applyAlignment="1" applyProtection="1">
      <alignment horizontal="center" vertical="center"/>
    </xf>
    <xf numFmtId="0" fontId="7" fillId="0" borderId="0" xfId="0" applyFont="1" applyFill="1" applyBorder="1"/>
    <xf numFmtId="0" fontId="7" fillId="4" borderId="0" xfId="0" applyFont="1" applyFill="1"/>
    <xf numFmtId="0" fontId="0" fillId="3" borderId="57" xfId="0" applyFont="1" applyFill="1" applyBorder="1" applyAlignment="1">
      <alignment horizontal="center" vertical="top" wrapText="1"/>
    </xf>
    <xf numFmtId="0" fontId="0" fillId="3" borderId="29" xfId="0" applyFont="1" applyFill="1" applyBorder="1" applyAlignment="1">
      <alignment horizontal="center" vertical="top" wrapText="1"/>
    </xf>
    <xf numFmtId="0" fontId="7" fillId="4" borderId="0" xfId="0" applyFont="1" applyFill="1" applyBorder="1" applyAlignment="1" applyProtection="1">
      <alignment horizontal="center" vertical="center"/>
    </xf>
    <xf numFmtId="0" fontId="7" fillId="0" borderId="0" xfId="0" applyFont="1" applyBorder="1" applyAlignment="1">
      <alignment horizontal="center" vertical="center"/>
    </xf>
    <xf numFmtId="0" fontId="8" fillId="3" borderId="40" xfId="0" applyFont="1" applyFill="1" applyBorder="1" applyAlignment="1">
      <alignment horizontal="center" vertical="center"/>
    </xf>
    <xf numFmtId="0" fontId="8" fillId="3" borderId="41" xfId="0" applyFont="1" applyFill="1" applyBorder="1" applyAlignment="1">
      <alignment horizontal="center" vertical="center"/>
    </xf>
    <xf numFmtId="0" fontId="32" fillId="3" borderId="40" xfId="3" applyFont="1" applyFill="1" applyBorder="1" applyAlignment="1">
      <alignment horizontal="center" vertical="center"/>
    </xf>
    <xf numFmtId="0" fontId="0" fillId="4" borderId="0" xfId="0" applyFill="1" applyBorder="1" applyAlignment="1">
      <alignment vertical="top"/>
    </xf>
    <xf numFmtId="0" fontId="0" fillId="4" borderId="0" xfId="0" applyFill="1" applyBorder="1" applyAlignment="1">
      <alignment horizontal="center" vertical="top"/>
    </xf>
    <xf numFmtId="0" fontId="7" fillId="4" borderId="0" xfId="0" applyFont="1" applyFill="1" applyBorder="1" applyAlignment="1" applyProtection="1">
      <alignment vertical="center"/>
    </xf>
    <xf numFmtId="14" fontId="7" fillId="4" borderId="0" xfId="0" applyNumberFormat="1" applyFont="1" applyFill="1" applyBorder="1" applyAlignment="1" applyProtection="1">
      <alignment horizontal="center" vertical="center"/>
    </xf>
    <xf numFmtId="0" fontId="7" fillId="0" borderId="29" xfId="59" applyFont="1" applyBorder="1" applyProtection="1">
      <protection locked="0"/>
    </xf>
    <xf numFmtId="0" fontId="7" fillId="2" borderId="29" xfId="59" applyFont="1" applyFill="1" applyBorder="1" applyProtection="1">
      <protection locked="0"/>
    </xf>
    <xf numFmtId="0" fontId="7" fillId="0" borderId="29" xfId="59" applyFont="1" applyFill="1" applyBorder="1" applyProtection="1">
      <protection locked="0"/>
    </xf>
    <xf numFmtId="0" fontId="7" fillId="2" borderId="29" xfId="59" applyFont="1" applyFill="1" applyBorder="1" applyAlignment="1" applyProtection="1">
      <alignment horizontal="center" vertical="center"/>
    </xf>
    <xf numFmtId="0" fontId="7" fillId="0" borderId="29" xfId="59" applyFont="1" applyBorder="1" applyAlignment="1" applyProtection="1">
      <alignment horizontal="center" vertical="center"/>
    </xf>
    <xf numFmtId="164" fontId="7" fillId="0" borderId="29" xfId="59" applyNumberFormat="1" applyFont="1" applyFill="1" applyBorder="1" applyAlignment="1" applyProtection="1">
      <alignment horizontal="center" vertical="center" wrapText="1"/>
    </xf>
    <xf numFmtId="0" fontId="7" fillId="0" borderId="29" xfId="59" applyFont="1" applyFill="1" applyBorder="1" applyAlignment="1" applyProtection="1">
      <alignment horizontal="center"/>
    </xf>
    <xf numFmtId="164" fontId="7" fillId="2" borderId="29" xfId="59" applyNumberFormat="1" applyFont="1" applyFill="1" applyBorder="1" applyAlignment="1" applyProtection="1">
      <alignment horizontal="center" vertical="center" wrapText="1"/>
    </xf>
    <xf numFmtId="164" fontId="7" fillId="2" borderId="40" xfId="59" applyNumberFormat="1" applyFont="1" applyFill="1" applyBorder="1" applyAlignment="1" applyProtection="1">
      <alignment horizontal="center" vertical="center" wrapText="1"/>
    </xf>
    <xf numFmtId="0" fontId="7" fillId="0" borderId="29" xfId="0" applyFont="1" applyFill="1" applyBorder="1" applyProtection="1"/>
    <xf numFmtId="0" fontId="7" fillId="2" borderId="29" xfId="0" applyFont="1" applyFill="1" applyBorder="1" applyProtection="1"/>
    <xf numFmtId="0" fontId="7" fillId="0" borderId="40" xfId="0" applyFont="1" applyFill="1" applyBorder="1" applyProtection="1"/>
    <xf numFmtId="0" fontId="7" fillId="0" borderId="29" xfId="59" applyFont="1" applyBorder="1" applyAlignment="1" applyProtection="1">
      <alignment horizontal="center"/>
    </xf>
    <xf numFmtId="0" fontId="7" fillId="0" borderId="29" xfId="59" applyFont="1" applyBorder="1" applyProtection="1"/>
    <xf numFmtId="0" fontId="7" fillId="2" borderId="29" xfId="59" applyFont="1" applyFill="1" applyBorder="1" applyProtection="1"/>
    <xf numFmtId="0" fontId="7" fillId="0" borderId="29" xfId="59" applyFont="1" applyFill="1" applyBorder="1" applyProtection="1"/>
    <xf numFmtId="0" fontId="7" fillId="0" borderId="40" xfId="59" applyFont="1" applyFill="1" applyBorder="1" applyProtection="1"/>
    <xf numFmtId="0" fontId="7" fillId="0" borderId="0" xfId="59" applyFont="1" applyProtection="1"/>
    <xf numFmtId="0" fontId="32" fillId="3" borderId="40" xfId="3" applyFont="1" applyFill="1" applyBorder="1" applyAlignment="1" applyProtection="1">
      <alignment horizontal="center" vertical="center"/>
    </xf>
    <xf numFmtId="0" fontId="7" fillId="3" borderId="40" xfId="59" applyFont="1" applyFill="1" applyBorder="1" applyAlignment="1" applyProtection="1">
      <alignment horizontal="center" vertical="center"/>
    </xf>
    <xf numFmtId="0" fontId="7" fillId="3" borderId="40" xfId="59" applyFont="1" applyFill="1" applyBorder="1" applyAlignment="1" applyProtection="1">
      <alignment horizontal="center" vertical="center" wrapText="1"/>
    </xf>
    <xf numFmtId="3" fontId="11" fillId="3" borderId="40" xfId="2" applyNumberFormat="1" applyFont="1" applyFill="1" applyBorder="1" applyAlignment="1" applyProtection="1">
      <alignment horizontal="center" vertical="center" wrapText="1"/>
    </xf>
    <xf numFmtId="0" fontId="32" fillId="3" borderId="29" xfId="3" applyFont="1" applyFill="1" applyBorder="1" applyAlignment="1" applyProtection="1">
      <alignment horizontal="center" vertical="center"/>
    </xf>
    <xf numFmtId="0" fontId="7" fillId="3" borderId="29" xfId="59" applyFont="1" applyFill="1" applyBorder="1" applyAlignment="1" applyProtection="1">
      <alignment horizontal="center" vertical="center"/>
    </xf>
    <xf numFmtId="3" fontId="10" fillId="3" borderId="29" xfId="2" applyNumberFormat="1" applyFont="1" applyFill="1" applyBorder="1" applyAlignment="1" applyProtection="1">
      <alignment horizontal="center" vertical="center" wrapText="1"/>
    </xf>
    <xf numFmtId="0" fontId="32" fillId="3" borderId="29" xfId="3" applyFont="1" applyFill="1" applyBorder="1" applyAlignment="1" applyProtection="1">
      <alignment horizontal="left" vertical="center"/>
    </xf>
    <xf numFmtId="164" fontId="7" fillId="0" borderId="29" xfId="59" applyNumberFormat="1" applyFont="1" applyBorder="1" applyAlignment="1" applyProtection="1">
      <alignment horizontal="center"/>
    </xf>
    <xf numFmtId="164" fontId="7" fillId="0" borderId="29" xfId="59" applyNumberFormat="1" applyFont="1" applyFill="1" applyBorder="1" applyAlignment="1" applyProtection="1">
      <alignment horizontal="center"/>
    </xf>
    <xf numFmtId="0" fontId="7" fillId="0" borderId="29" xfId="59" applyFont="1" applyFill="1" applyBorder="1" applyAlignment="1" applyProtection="1">
      <alignment wrapText="1"/>
    </xf>
    <xf numFmtId="0" fontId="7" fillId="0" borderId="29" xfId="59" applyFont="1" applyFill="1" applyBorder="1" applyAlignment="1" applyProtection="1"/>
    <xf numFmtId="1" fontId="7" fillId="0" borderId="29" xfId="59" applyNumberFormat="1" applyFont="1" applyFill="1" applyBorder="1" applyAlignment="1" applyProtection="1">
      <alignment horizontal="center"/>
    </xf>
    <xf numFmtId="1" fontId="7" fillId="0" borderId="29" xfId="59" applyNumberFormat="1" applyFont="1" applyBorder="1" applyAlignment="1" applyProtection="1">
      <alignment horizontal="center"/>
    </xf>
    <xf numFmtId="0" fontId="7" fillId="11" borderId="29" xfId="59" applyFont="1" applyFill="1" applyBorder="1" applyAlignment="1" applyProtection="1">
      <alignment horizontal="center" vertical="center" wrapText="1"/>
    </xf>
    <xf numFmtId="0" fontId="8" fillId="11" borderId="29" xfId="59" applyFont="1" applyFill="1" applyBorder="1" applyProtection="1"/>
    <xf numFmtId="0" fontId="7" fillId="11" borderId="29" xfId="59" applyFont="1" applyFill="1" applyBorder="1" applyAlignment="1" applyProtection="1">
      <alignment horizontal="center" vertical="center"/>
    </xf>
    <xf numFmtId="0" fontId="7" fillId="11" borderId="29" xfId="59" applyFont="1" applyFill="1" applyBorder="1" applyAlignment="1" applyProtection="1">
      <alignment horizontal="center"/>
    </xf>
    <xf numFmtId="164" fontId="7" fillId="11" borderId="29" xfId="59" applyNumberFormat="1" applyFont="1" applyFill="1" applyBorder="1" applyAlignment="1" applyProtection="1">
      <alignment horizontal="center"/>
    </xf>
    <xf numFmtId="0" fontId="0" fillId="0" borderId="0" xfId="0" applyProtection="1"/>
    <xf numFmtId="0" fontId="0" fillId="0" borderId="0" xfId="0" applyFill="1" applyProtection="1"/>
    <xf numFmtId="0" fontId="12" fillId="0" borderId="0" xfId="0" applyFont="1" applyFill="1" applyAlignment="1" applyProtection="1">
      <alignment vertical="center"/>
    </xf>
    <xf numFmtId="0" fontId="2" fillId="0" borderId="0" xfId="0" applyFont="1" applyFill="1" applyAlignment="1" applyProtection="1">
      <alignment vertical="center" wrapText="1"/>
    </xf>
    <xf numFmtId="0" fontId="0" fillId="0" borderId="0" xfId="0" applyFill="1" applyAlignment="1" applyProtection="1">
      <alignment vertical="center"/>
    </xf>
    <xf numFmtId="0" fontId="0" fillId="0" borderId="31" xfId="0" applyBorder="1" applyProtection="1"/>
    <xf numFmtId="0" fontId="7" fillId="5" borderId="39" xfId="76" applyFont="1" applyFill="1" applyBorder="1" applyProtection="1"/>
    <xf numFmtId="0" fontId="7" fillId="5" borderId="37" xfId="76" applyFont="1" applyFill="1" applyBorder="1" applyProtection="1"/>
    <xf numFmtId="3" fontId="11" fillId="5" borderId="29" xfId="2" applyNumberFormat="1" applyFont="1" applyFill="1" applyBorder="1" applyAlignment="1" applyProtection="1">
      <alignment wrapText="1"/>
    </xf>
    <xf numFmtId="0" fontId="7" fillId="0" borderId="29" xfId="76" applyFont="1" applyBorder="1" applyProtection="1"/>
    <xf numFmtId="0" fontId="7" fillId="0" borderId="29" xfId="76" applyFont="1" applyBorder="1" applyAlignment="1" applyProtection="1">
      <alignment horizontal="center"/>
    </xf>
    <xf numFmtId="0" fontId="8" fillId="0" borderId="29" xfId="76" applyFont="1" applyBorder="1" applyAlignment="1" applyProtection="1">
      <alignment horizontal="center"/>
    </xf>
    <xf numFmtId="0" fontId="7" fillId="7" borderId="29" xfId="76" applyFont="1" applyFill="1" applyBorder="1" applyProtection="1"/>
    <xf numFmtId="0" fontId="7" fillId="7" borderId="29" xfId="76" applyFont="1" applyFill="1" applyBorder="1" applyAlignment="1" applyProtection="1">
      <alignment horizontal="center"/>
    </xf>
    <xf numFmtId="0" fontId="7" fillId="0" borderId="29" xfId="76" applyFont="1" applyFill="1" applyBorder="1" applyProtection="1"/>
    <xf numFmtId="0" fontId="7" fillId="0" borderId="29" xfId="76" applyFont="1" applyFill="1" applyBorder="1" applyAlignment="1" applyProtection="1">
      <alignment horizontal="center"/>
    </xf>
    <xf numFmtId="0" fontId="10" fillId="7" borderId="29" xfId="2" applyFont="1" applyFill="1" applyBorder="1" applyProtection="1"/>
    <xf numFmtId="0" fontId="10" fillId="7" borderId="29" xfId="2" applyFont="1" applyFill="1" applyBorder="1" applyAlignment="1" applyProtection="1">
      <alignment horizontal="center"/>
    </xf>
    <xf numFmtId="0" fontId="10" fillId="0" borderId="29" xfId="2" applyFont="1" applyFill="1" applyBorder="1" applyProtection="1"/>
    <xf numFmtId="0" fontId="10" fillId="0" borderId="29" xfId="2" applyFont="1" applyFill="1" applyBorder="1" applyAlignment="1" applyProtection="1">
      <alignment horizontal="center"/>
    </xf>
    <xf numFmtId="0" fontId="7" fillId="0" borderId="29" xfId="76" applyFont="1" applyBorder="1" applyAlignment="1" applyProtection="1">
      <alignment vertical="center" wrapText="1"/>
    </xf>
    <xf numFmtId="0" fontId="7" fillId="0" borderId="29" xfId="76" applyFont="1" applyBorder="1" applyAlignment="1" applyProtection="1">
      <alignment horizontal="center" vertical="center"/>
    </xf>
    <xf numFmtId="0" fontId="7" fillId="0" borderId="29" xfId="59" applyFont="1" applyBorder="1" applyAlignment="1" applyProtection="1">
      <alignment horizontal="center" vertical="center"/>
    </xf>
    <xf numFmtId="2" fontId="7" fillId="0" borderId="29" xfId="59" applyNumberFormat="1" applyFont="1" applyBorder="1" applyAlignment="1" applyProtection="1">
      <alignment horizontal="center"/>
    </xf>
    <xf numFmtId="2" fontId="7" fillId="0" borderId="29" xfId="59" applyNumberFormat="1" applyFont="1" applyFill="1" applyBorder="1" applyAlignment="1" applyProtection="1">
      <alignment horizontal="center"/>
    </xf>
    <xf numFmtId="0" fontId="0" fillId="3" borderId="39" xfId="0" applyFont="1" applyFill="1" applyBorder="1" applyAlignment="1">
      <alignment horizontal="center" vertical="center" wrapText="1"/>
    </xf>
    <xf numFmtId="0" fontId="8" fillId="3" borderId="49" xfId="0" applyFont="1" applyFill="1" applyBorder="1" applyAlignment="1">
      <alignment horizontal="center" vertical="center" wrapText="1"/>
    </xf>
    <xf numFmtId="169" fontId="7" fillId="0" borderId="29" xfId="59" applyNumberFormat="1" applyFont="1" applyBorder="1" applyAlignment="1" applyProtection="1">
      <alignment horizontal="center"/>
    </xf>
    <xf numFmtId="169" fontId="7" fillId="0" borderId="29" xfId="59" applyNumberFormat="1" applyFont="1" applyFill="1" applyBorder="1" applyAlignment="1" applyProtection="1">
      <alignment horizontal="center"/>
    </xf>
    <xf numFmtId="169" fontId="7" fillId="2" borderId="29" xfId="59" applyNumberFormat="1" applyFont="1" applyFill="1" applyBorder="1" applyAlignment="1" applyProtection="1">
      <alignment horizontal="center"/>
    </xf>
    <xf numFmtId="169" fontId="7" fillId="0" borderId="40" xfId="59" applyNumberFormat="1" applyFont="1" applyFill="1" applyBorder="1" applyAlignment="1" applyProtection="1">
      <alignment horizontal="center"/>
    </xf>
    <xf numFmtId="1" fontId="7" fillId="2" borderId="55" xfId="0" applyNumberFormat="1" applyFont="1" applyFill="1" applyBorder="1" applyAlignment="1" applyProtection="1">
      <alignment horizontal="center" wrapText="1"/>
    </xf>
    <xf numFmtId="1" fontId="7" fillId="2" borderId="56" xfId="0" applyNumberFormat="1" applyFont="1" applyFill="1" applyBorder="1" applyAlignment="1" applyProtection="1">
      <alignment horizontal="center" wrapText="1"/>
    </xf>
    <xf numFmtId="1" fontId="7" fillId="2" borderId="57" xfId="0" applyNumberFormat="1" applyFont="1" applyFill="1" applyBorder="1" applyAlignment="1" applyProtection="1">
      <alignment horizontal="center" wrapText="1"/>
    </xf>
    <xf numFmtId="0" fontId="0" fillId="3" borderId="0" xfId="0" applyFont="1" applyFill="1" applyBorder="1" applyAlignment="1">
      <alignment horizontal="center" vertical="center" wrapText="1"/>
    </xf>
    <xf numFmtId="0" fontId="0" fillId="3" borderId="29" xfId="0" applyFont="1" applyFill="1" applyBorder="1" applyAlignment="1">
      <alignment horizontal="center" wrapText="1"/>
    </xf>
    <xf numFmtId="0" fontId="8" fillId="3" borderId="83" xfId="0" applyFont="1" applyFill="1" applyBorder="1" applyAlignment="1">
      <alignment horizontal="center" vertical="center" wrapText="1"/>
    </xf>
    <xf numFmtId="0" fontId="0" fillId="3" borderId="45" xfId="0" applyFont="1" applyFill="1" applyBorder="1" applyAlignment="1">
      <alignment horizontal="center" vertical="center" wrapText="1"/>
    </xf>
    <xf numFmtId="0" fontId="8" fillId="3" borderId="85" xfId="0" applyFont="1" applyFill="1" applyBorder="1" applyAlignment="1">
      <alignment horizontal="center" vertical="center" wrapText="1"/>
    </xf>
    <xf numFmtId="0" fontId="0" fillId="3" borderId="84"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8" fillId="9" borderId="2" xfId="0" applyFont="1" applyFill="1" applyBorder="1" applyAlignment="1" applyProtection="1">
      <alignment horizontal="center" vertical="center" wrapText="1"/>
      <protection locked="0"/>
    </xf>
    <xf numFmtId="0" fontId="8" fillId="9" borderId="4" xfId="0" applyFont="1" applyFill="1" applyBorder="1" applyAlignment="1" applyProtection="1">
      <alignment horizontal="center" vertical="center" wrapText="1"/>
      <protection locked="0"/>
    </xf>
    <xf numFmtId="0" fontId="8" fillId="3" borderId="8" xfId="0" applyFont="1" applyFill="1" applyBorder="1" applyAlignment="1">
      <alignment horizontal="left" vertical="center" wrapText="1"/>
    </xf>
    <xf numFmtId="0" fontId="8" fillId="3" borderId="1" xfId="0" applyFont="1" applyFill="1" applyBorder="1" applyAlignment="1">
      <alignment horizontal="left" vertical="center" wrapText="1"/>
    </xf>
    <xf numFmtId="49" fontId="8" fillId="4" borderId="1" xfId="0" applyNumberFormat="1" applyFont="1" applyFill="1" applyBorder="1" applyAlignment="1" applyProtection="1">
      <alignment horizontal="center" vertical="center" wrapText="1"/>
      <protection locked="0"/>
    </xf>
    <xf numFmtId="49" fontId="8" fillId="4" borderId="21" xfId="0" applyNumberFormat="1"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0" fontId="8" fillId="4" borderId="59" xfId="0" applyFont="1" applyFill="1" applyBorder="1" applyAlignment="1" applyProtection="1">
      <alignment horizontal="center" vertical="center" wrapText="1"/>
      <protection locked="0"/>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9" borderId="3" xfId="0" applyFont="1" applyFill="1" applyBorder="1" applyAlignment="1" applyProtection="1">
      <alignment horizontal="center" vertical="center" wrapText="1"/>
      <protection locked="0"/>
    </xf>
    <xf numFmtId="0" fontId="8" fillId="9" borderId="59" xfId="0" applyFont="1" applyFill="1" applyBorder="1" applyAlignment="1" applyProtection="1">
      <alignment horizontal="center" vertical="center" wrapText="1"/>
      <protection locked="0"/>
    </xf>
    <xf numFmtId="14" fontId="0" fillId="4" borderId="0" xfId="0" applyNumberFormat="1" applyFill="1" applyBorder="1" applyAlignment="1">
      <alignment horizontal="left"/>
    </xf>
    <xf numFmtId="169" fontId="7" fillId="2" borderId="65" xfId="0" applyNumberFormat="1" applyFont="1" applyFill="1" applyBorder="1" applyAlignment="1" applyProtection="1">
      <alignment horizontal="center" wrapText="1"/>
    </xf>
    <xf numFmtId="169" fontId="7" fillId="2" borderId="51" xfId="0" applyNumberFormat="1" applyFont="1" applyFill="1" applyBorder="1" applyAlignment="1" applyProtection="1">
      <alignment horizontal="center" wrapText="1"/>
    </xf>
    <xf numFmtId="169" fontId="7" fillId="2" borderId="58" xfId="0" applyNumberFormat="1" applyFont="1" applyFill="1" applyBorder="1" applyAlignment="1" applyProtection="1">
      <alignment horizontal="center" wrapText="1"/>
    </xf>
    <xf numFmtId="169" fontId="7" fillId="2" borderId="59" xfId="0" applyNumberFormat="1" applyFont="1" applyFill="1" applyBorder="1" applyAlignment="1" applyProtection="1">
      <alignment horizontal="center" wrapText="1"/>
    </xf>
    <xf numFmtId="0" fontId="0" fillId="3" borderId="37"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4" borderId="0" xfId="0" applyFill="1" applyBorder="1" applyAlignment="1">
      <alignment horizontal="left" vertical="top" wrapText="1"/>
    </xf>
    <xf numFmtId="0" fontId="0" fillId="4" borderId="0" xfId="0" applyFill="1" applyBorder="1" applyAlignment="1">
      <alignment horizontal="left" vertical="top"/>
    </xf>
    <xf numFmtId="0" fontId="0" fillId="4" borderId="30" xfId="0" applyFill="1" applyBorder="1" applyAlignment="1">
      <alignment horizontal="left" vertical="top"/>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left" vertical="center" wrapText="1"/>
    </xf>
    <xf numFmtId="0" fontId="13" fillId="4" borderId="3" xfId="0" applyFont="1" applyFill="1" applyBorder="1" applyAlignment="1" applyProtection="1">
      <alignment horizontal="left" vertical="center" wrapText="1"/>
    </xf>
    <xf numFmtId="0" fontId="13" fillId="4" borderId="59" xfId="0" applyFont="1" applyFill="1" applyBorder="1" applyAlignment="1" applyProtection="1">
      <alignment horizontal="left" vertical="center" wrapText="1"/>
    </xf>
    <xf numFmtId="0" fontId="8" fillId="3" borderId="58" xfId="0" applyFont="1" applyFill="1" applyBorder="1" applyAlignment="1">
      <alignment horizontal="left" vertical="center" wrapText="1"/>
    </xf>
    <xf numFmtId="0" fontId="35" fillId="8" borderId="58" xfId="262" applyFont="1" applyFill="1" applyBorder="1" applyAlignment="1" applyProtection="1">
      <alignment horizontal="center" vertical="center" wrapText="1"/>
      <protection locked="0"/>
    </xf>
    <xf numFmtId="0" fontId="35" fillId="8" borderId="4" xfId="262" applyFont="1" applyFill="1" applyBorder="1" applyAlignment="1" applyProtection="1">
      <alignment horizontal="center" vertical="center" wrapText="1"/>
      <protection locked="0"/>
    </xf>
    <xf numFmtId="49" fontId="7" fillId="4" borderId="2" xfId="0" applyNumberFormat="1" applyFont="1" applyFill="1" applyBorder="1" applyAlignment="1" applyProtection="1">
      <alignment horizontal="center" vertical="center" wrapText="1"/>
      <protection locked="0"/>
    </xf>
    <xf numFmtId="49" fontId="7" fillId="4" borderId="3" xfId="0" applyNumberFormat="1" applyFont="1" applyFill="1" applyBorder="1" applyAlignment="1" applyProtection="1">
      <alignment horizontal="center" vertical="center" wrapText="1"/>
      <protection locked="0"/>
    </xf>
    <xf numFmtId="49" fontId="7" fillId="4" borderId="4" xfId="0" applyNumberFormat="1" applyFont="1" applyFill="1" applyBorder="1" applyAlignment="1" applyProtection="1">
      <alignment horizontal="center" vertical="center" wrapText="1"/>
      <protection locked="0"/>
    </xf>
    <xf numFmtId="14" fontId="8" fillId="4" borderId="2" xfId="0" applyNumberFormat="1" applyFont="1" applyFill="1" applyBorder="1" applyAlignment="1" applyProtection="1">
      <alignment horizontal="center" vertical="center" wrapText="1"/>
      <protection locked="0"/>
    </xf>
    <xf numFmtId="14" fontId="8" fillId="4" borderId="3" xfId="0" applyNumberFormat="1" applyFont="1" applyFill="1" applyBorder="1" applyAlignment="1" applyProtection="1">
      <alignment horizontal="center" vertical="center" wrapText="1"/>
      <protection locked="0"/>
    </xf>
    <xf numFmtId="14" fontId="8" fillId="4" borderId="59" xfId="0" applyNumberFormat="1" applyFont="1" applyFill="1" applyBorder="1" applyAlignment="1" applyProtection="1">
      <alignment horizontal="center" vertical="center" wrapText="1"/>
      <protection locked="0"/>
    </xf>
    <xf numFmtId="0" fontId="8" fillId="3" borderId="37" xfId="0" applyFont="1" applyFill="1" applyBorder="1" applyAlignment="1">
      <alignment horizontal="center" vertical="center"/>
    </xf>
    <xf numFmtId="0" fontId="8" fillId="3" borderId="38" xfId="0" applyFont="1" applyFill="1" applyBorder="1" applyAlignment="1">
      <alignment horizontal="center" vertical="center"/>
    </xf>
    <xf numFmtId="2" fontId="8" fillId="9" borderId="8" xfId="0" applyNumberFormat="1" applyFont="1" applyFill="1" applyBorder="1" applyAlignment="1" applyProtection="1">
      <alignment horizontal="center" vertical="center" wrapText="1"/>
      <protection locked="0"/>
    </xf>
    <xf numFmtId="2" fontId="8" fillId="9" borderId="19" xfId="0" applyNumberFormat="1" applyFont="1" applyFill="1" applyBorder="1" applyAlignment="1" applyProtection="1">
      <alignment horizontal="center" vertical="center" wrapText="1"/>
      <protection locked="0"/>
    </xf>
    <xf numFmtId="0" fontId="24" fillId="4" borderId="0" xfId="0" applyFont="1" applyFill="1" applyBorder="1" applyAlignment="1">
      <alignment horizontal="center" vertical="center"/>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7" fillId="4" borderId="20" xfId="0" applyFont="1" applyFill="1" applyBorder="1" applyAlignment="1">
      <alignment horizontal="left"/>
    </xf>
    <xf numFmtId="0" fontId="7" fillId="4" borderId="1" xfId="0" applyFont="1" applyFill="1" applyBorder="1" applyAlignment="1">
      <alignment horizontal="left"/>
    </xf>
    <xf numFmtId="0" fontId="7" fillId="4" borderId="2" xfId="0" applyFont="1" applyFill="1" applyBorder="1" applyAlignment="1">
      <alignment horizontal="left"/>
    </xf>
    <xf numFmtId="0" fontId="7" fillId="2" borderId="20" xfId="0" applyFont="1" applyFill="1" applyBorder="1" applyAlignment="1" applyProtection="1">
      <alignment horizontal="left"/>
    </xf>
    <xf numFmtId="0" fontId="7" fillId="2" borderId="1" xfId="0" applyFont="1" applyFill="1" applyBorder="1" applyAlignment="1" applyProtection="1">
      <alignment horizontal="left"/>
    </xf>
    <xf numFmtId="0" fontId="7" fillId="2" borderId="2" xfId="0" applyFont="1" applyFill="1" applyBorder="1" applyAlignment="1" applyProtection="1">
      <alignment horizontal="left"/>
    </xf>
    <xf numFmtId="0" fontId="7" fillId="2" borderId="44" xfId="0" applyFont="1" applyFill="1" applyBorder="1" applyAlignment="1" applyProtection="1">
      <alignment horizontal="left"/>
    </xf>
    <xf numFmtId="0" fontId="7" fillId="2" borderId="5" xfId="0" applyFont="1" applyFill="1" applyBorder="1" applyAlignment="1" applyProtection="1">
      <alignment horizontal="left"/>
    </xf>
    <xf numFmtId="0" fontId="7" fillId="2" borderId="13" xfId="0" applyFont="1" applyFill="1" applyBorder="1" applyAlignment="1" applyProtection="1">
      <alignment horizontal="left"/>
    </xf>
    <xf numFmtId="0" fontId="22" fillId="3" borderId="24" xfId="0" applyFont="1" applyFill="1" applyBorder="1" applyAlignment="1">
      <alignment horizontal="center" vertical="center"/>
    </xf>
    <xf numFmtId="0" fontId="22" fillId="3" borderId="12" xfId="0" applyFont="1" applyFill="1" applyBorder="1" applyAlignment="1">
      <alignment horizontal="center" vertical="center"/>
    </xf>
    <xf numFmtId="0" fontId="8" fillId="3" borderId="18" xfId="0" applyFont="1" applyFill="1" applyBorder="1" applyAlignment="1">
      <alignment horizontal="lef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8" fillId="3" borderId="20" xfId="0" applyFont="1" applyFill="1" applyBorder="1" applyAlignment="1">
      <alignment horizontal="left" vertical="center"/>
    </xf>
    <xf numFmtId="0" fontId="8" fillId="3" borderId="1" xfId="0" applyFont="1" applyFill="1" applyBorder="1" applyAlignment="1">
      <alignment horizontal="left" vertical="center"/>
    </xf>
    <xf numFmtId="0" fontId="8" fillId="3" borderId="2" xfId="0" applyFont="1" applyFill="1" applyBorder="1" applyAlignment="1">
      <alignment horizontal="left" vertical="center"/>
    </xf>
    <xf numFmtId="0" fontId="8" fillId="3" borderId="60" xfId="0" applyFont="1" applyFill="1" applyBorder="1" applyAlignment="1">
      <alignment horizontal="left" vertical="center"/>
    </xf>
    <xf numFmtId="0" fontId="8" fillId="3" borderId="16" xfId="0" applyFont="1" applyFill="1" applyBorder="1" applyAlignment="1">
      <alignment horizontal="left" vertical="center"/>
    </xf>
    <xf numFmtId="0" fontId="8" fillId="3" borderId="42" xfId="0" applyFont="1" applyFill="1" applyBorder="1" applyAlignment="1">
      <alignment horizontal="left" vertical="center"/>
    </xf>
    <xf numFmtId="0" fontId="8" fillId="3" borderId="54"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2" borderId="54" xfId="0" applyFont="1" applyFill="1" applyBorder="1" applyAlignment="1">
      <alignment horizontal="center" vertical="center" wrapText="1"/>
    </xf>
    <xf numFmtId="0" fontId="8" fillId="3" borderId="18" xfId="0" applyFont="1" applyFill="1" applyBorder="1" applyAlignment="1">
      <alignment horizontal="left" vertical="center" wrapText="1"/>
    </xf>
    <xf numFmtId="0" fontId="28" fillId="3" borderId="20" xfId="0" applyFont="1" applyFill="1" applyBorder="1" applyAlignment="1">
      <alignment horizontal="left" vertical="center" wrapText="1"/>
    </xf>
    <xf numFmtId="0" fontId="28" fillId="3" borderId="1" xfId="0" applyFont="1" applyFill="1" applyBorder="1" applyAlignment="1">
      <alignment horizontal="left" vertical="center" wrapText="1"/>
    </xf>
    <xf numFmtId="49" fontId="7" fillId="4" borderId="9" xfId="0" applyNumberFormat="1" applyFont="1" applyFill="1" applyBorder="1" applyAlignment="1" applyProtection="1">
      <alignment horizontal="center" vertical="center" wrapText="1"/>
      <protection locked="0"/>
    </xf>
    <xf numFmtId="49" fontId="7" fillId="4" borderId="26" xfId="0" applyNumberFormat="1" applyFont="1" applyFill="1" applyBorder="1" applyAlignment="1" applyProtection="1">
      <alignment horizontal="center" vertical="center" wrapText="1"/>
      <protection locked="0"/>
    </xf>
    <xf numFmtId="49" fontId="7" fillId="4" borderId="10" xfId="0" applyNumberFormat="1" applyFont="1" applyFill="1" applyBorder="1" applyAlignment="1" applyProtection="1">
      <alignment horizontal="center" vertical="center" wrapText="1"/>
      <protection locked="0"/>
    </xf>
    <xf numFmtId="0" fontId="0" fillId="4" borderId="0" xfId="0" applyFill="1" applyBorder="1" applyAlignment="1">
      <alignment horizontal="right" vertical="top"/>
    </xf>
    <xf numFmtId="1" fontId="8" fillId="4" borderId="1" xfId="0" applyNumberFormat="1" applyFont="1" applyFill="1" applyBorder="1" applyAlignment="1" applyProtection="1">
      <alignment horizontal="center" vertical="center" wrapText="1"/>
      <protection locked="0"/>
    </xf>
    <xf numFmtId="1" fontId="8" fillId="4" borderId="21" xfId="0" applyNumberFormat="1" applyFont="1" applyFill="1" applyBorder="1" applyAlignment="1" applyProtection="1">
      <alignment horizontal="center" vertical="center" wrapText="1"/>
      <protection locked="0"/>
    </xf>
    <xf numFmtId="0" fontId="7" fillId="4" borderId="1" xfId="0" applyFont="1" applyFill="1" applyBorder="1" applyAlignment="1">
      <alignment horizontal="center"/>
    </xf>
    <xf numFmtId="0" fontId="7" fillId="4" borderId="21" xfId="0" applyFont="1" applyFill="1" applyBorder="1" applyAlignment="1">
      <alignment horizontal="center"/>
    </xf>
    <xf numFmtId="0" fontId="8" fillId="3" borderId="28"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73" xfId="0" applyFont="1" applyFill="1" applyBorder="1" applyAlignment="1">
      <alignment horizontal="center" vertical="center" wrapText="1"/>
    </xf>
    <xf numFmtId="0" fontId="7" fillId="2" borderId="13" xfId="0" applyFont="1" applyFill="1" applyBorder="1" applyAlignment="1" applyProtection="1">
      <alignment horizontal="left" wrapText="1"/>
      <protection locked="0"/>
    </xf>
    <xf numFmtId="0" fontId="7" fillId="2" borderId="14" xfId="0" applyFont="1" applyFill="1" applyBorder="1" applyAlignment="1" applyProtection="1">
      <alignment horizontal="left" wrapText="1"/>
      <protection locked="0"/>
    </xf>
    <xf numFmtId="0" fontId="7" fillId="2" borderId="61" xfId="0" applyFont="1" applyFill="1" applyBorder="1" applyAlignment="1" applyProtection="1">
      <alignment horizontal="left" wrapText="1"/>
      <protection locked="0"/>
    </xf>
    <xf numFmtId="0" fontId="7" fillId="2" borderId="47" xfId="0" applyFont="1" applyFill="1" applyBorder="1" applyAlignment="1" applyProtection="1">
      <alignment horizontal="left"/>
    </xf>
    <xf numFmtId="0" fontId="7" fillId="2" borderId="12" xfId="0" applyFont="1" applyFill="1" applyBorder="1" applyAlignment="1" applyProtection="1">
      <alignment horizontal="left"/>
    </xf>
    <xf numFmtId="0" fontId="7" fillId="2" borderId="27" xfId="0" applyFont="1" applyFill="1" applyBorder="1" applyAlignment="1" applyProtection="1">
      <alignment horizontal="left"/>
    </xf>
    <xf numFmtId="0" fontId="38" fillId="4" borderId="0" xfId="0" applyFont="1" applyFill="1" applyBorder="1" applyAlignment="1">
      <alignment horizontal="left" vertical="top" wrapText="1"/>
    </xf>
    <xf numFmtId="0" fontId="38" fillId="4" borderId="0" xfId="0" applyFont="1" applyFill="1" applyBorder="1" applyAlignment="1">
      <alignment horizontal="left" vertical="top"/>
    </xf>
    <xf numFmtId="49" fontId="7" fillId="4" borderId="22" xfId="0" applyNumberFormat="1" applyFont="1" applyFill="1" applyBorder="1" applyAlignment="1" applyProtection="1">
      <alignment horizontal="center" vertical="center"/>
      <protection locked="0"/>
    </xf>
    <xf numFmtId="49" fontId="7" fillId="4" borderId="11" xfId="0" applyNumberFormat="1" applyFont="1" applyFill="1" applyBorder="1" applyAlignment="1" applyProtection="1">
      <alignment horizontal="center" vertical="center"/>
      <protection locked="0"/>
    </xf>
    <xf numFmtId="0" fontId="7" fillId="2" borderId="2" xfId="0" applyFont="1" applyFill="1" applyBorder="1" applyAlignment="1" applyProtection="1">
      <alignment horizontal="left"/>
      <protection locked="0"/>
    </xf>
    <xf numFmtId="0" fontId="7" fillId="2" borderId="3" xfId="0" applyFont="1" applyFill="1" applyBorder="1" applyAlignment="1" applyProtection="1">
      <alignment horizontal="left"/>
      <protection locked="0"/>
    </xf>
    <xf numFmtId="0" fontId="7" fillId="2" borderId="59" xfId="0" applyFont="1" applyFill="1" applyBorder="1" applyAlignment="1" applyProtection="1">
      <alignment horizontal="left"/>
      <protection locked="0"/>
    </xf>
    <xf numFmtId="0" fontId="7" fillId="4" borderId="0" xfId="0" applyFont="1" applyFill="1" applyBorder="1" applyAlignment="1">
      <alignment horizontal="center"/>
    </xf>
    <xf numFmtId="169" fontId="7" fillId="2" borderId="62" xfId="0" applyNumberFormat="1" applyFont="1" applyFill="1" applyBorder="1" applyAlignment="1" applyProtection="1">
      <alignment horizontal="center" wrapText="1"/>
    </xf>
    <xf numFmtId="169" fontId="7" fillId="2" borderId="52" xfId="0" applyNumberFormat="1" applyFont="1" applyFill="1" applyBorder="1" applyAlignment="1" applyProtection="1">
      <alignment horizontal="center" wrapText="1"/>
    </xf>
    <xf numFmtId="0" fontId="8" fillId="3" borderId="48"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49" xfId="0" applyFont="1" applyFill="1" applyBorder="1" applyAlignment="1">
      <alignment horizontal="center" vertical="center"/>
    </xf>
    <xf numFmtId="49" fontId="7" fillId="4" borderId="20" xfId="0" applyNumberFormat="1" applyFont="1" applyFill="1" applyBorder="1" applyAlignment="1" applyProtection="1">
      <alignment horizontal="center" vertical="center"/>
      <protection locked="0"/>
    </xf>
    <xf numFmtId="49" fontId="7" fillId="4" borderId="1" xfId="0" applyNumberFormat="1" applyFont="1" applyFill="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0" fontId="8" fillId="3" borderId="28" xfId="0" applyFont="1" applyFill="1" applyBorder="1" applyAlignment="1">
      <alignment horizontal="left" vertical="center"/>
    </xf>
    <xf numFmtId="0" fontId="8" fillId="3" borderId="31" xfId="0" applyFont="1" applyFill="1" applyBorder="1" applyAlignment="1">
      <alignment horizontal="left" vertical="center"/>
    </xf>
    <xf numFmtId="0" fontId="8" fillId="3" borderId="7" xfId="0" applyFont="1" applyFill="1" applyBorder="1" applyAlignment="1">
      <alignment horizontal="left" vertical="center"/>
    </xf>
    <xf numFmtId="0" fontId="8" fillId="3" borderId="15" xfId="0" applyFont="1" applyFill="1" applyBorder="1" applyAlignment="1">
      <alignment horizontal="left" vertical="center"/>
    </xf>
    <xf numFmtId="0" fontId="7" fillId="2" borderId="23" xfId="0" applyFont="1" applyFill="1" applyBorder="1" applyAlignment="1" applyProtection="1">
      <alignment horizontal="left"/>
      <protection locked="0"/>
    </xf>
    <xf numFmtId="0" fontId="7" fillId="2" borderId="34" xfId="0" applyFont="1" applyFill="1" applyBorder="1" applyAlignment="1" applyProtection="1">
      <alignment horizontal="left"/>
      <protection locked="0"/>
    </xf>
    <xf numFmtId="0" fontId="7" fillId="2" borderId="52" xfId="0" applyFont="1" applyFill="1" applyBorder="1" applyAlignment="1" applyProtection="1">
      <alignment horizontal="left"/>
      <protection locked="0"/>
    </xf>
    <xf numFmtId="49" fontId="7" fillId="4" borderId="44" xfId="0" applyNumberFormat="1" applyFont="1" applyFill="1" applyBorder="1" applyAlignment="1" applyProtection="1">
      <alignment horizontal="center" vertical="center"/>
      <protection locked="0"/>
    </xf>
    <xf numFmtId="49" fontId="7" fillId="4" borderId="5" xfId="0" applyNumberFormat="1" applyFont="1" applyFill="1" applyBorder="1" applyAlignment="1" applyProtection="1">
      <alignment horizontal="center" vertical="center"/>
      <protection locked="0"/>
    </xf>
    <xf numFmtId="0" fontId="8" fillId="3" borderId="37" xfId="0" applyFont="1" applyFill="1" applyBorder="1" applyAlignment="1">
      <alignment horizontal="left" vertical="center"/>
    </xf>
    <xf numFmtId="0" fontId="7" fillId="3" borderId="38" xfId="0" applyFont="1" applyFill="1" applyBorder="1" applyAlignment="1">
      <alignment horizontal="left" vertical="center"/>
    </xf>
    <xf numFmtId="0" fontId="35" fillId="8" borderId="31" xfId="262" applyFont="1" applyFill="1" applyBorder="1" applyAlignment="1" applyProtection="1">
      <alignment horizontal="center" vertical="center" wrapText="1"/>
      <protection locked="0"/>
    </xf>
    <xf numFmtId="0" fontId="35" fillId="8" borderId="0" xfId="262" applyFont="1" applyFill="1" applyBorder="1" applyAlignment="1" applyProtection="1">
      <alignment horizontal="center" vertical="center" wrapText="1"/>
      <protection locked="0"/>
    </xf>
    <xf numFmtId="0" fontId="35" fillId="8" borderId="30" xfId="262" applyFont="1" applyFill="1" applyBorder="1" applyAlignment="1" applyProtection="1">
      <alignment horizontal="center" vertical="center" wrapText="1"/>
      <protection locked="0"/>
    </xf>
    <xf numFmtId="0" fontId="3" fillId="4" borderId="31"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8" fillId="9" borderId="5" xfId="0" applyFont="1" applyFill="1" applyBorder="1" applyAlignment="1" applyProtection="1">
      <alignment horizontal="center" vertical="center"/>
      <protection locked="0"/>
    </xf>
    <xf numFmtId="0" fontId="8" fillId="9" borderId="12"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xf>
    <xf numFmtId="0" fontId="7" fillId="4" borderId="16" xfId="0" applyFont="1" applyFill="1" applyBorder="1" applyAlignment="1" applyProtection="1">
      <alignment horizontal="center" vertical="center"/>
    </xf>
    <xf numFmtId="0" fontId="7" fillId="4" borderId="27" xfId="0" applyFont="1" applyFill="1" applyBorder="1" applyAlignment="1" applyProtection="1">
      <alignment horizontal="center" vertical="center"/>
    </xf>
    <xf numFmtId="0" fontId="7" fillId="4" borderId="54" xfId="0" applyFont="1" applyFill="1" applyBorder="1" applyAlignment="1" applyProtection="1">
      <alignment horizontal="center" vertical="center"/>
    </xf>
    <xf numFmtId="0" fontId="7" fillId="2" borderId="2" xfId="0" applyFont="1" applyFill="1" applyBorder="1" applyAlignment="1" applyProtection="1">
      <alignment horizontal="left" wrapText="1"/>
      <protection locked="0"/>
    </xf>
    <xf numFmtId="0" fontId="7" fillId="2" borderId="3" xfId="0" applyFont="1" applyFill="1" applyBorder="1" applyAlignment="1" applyProtection="1">
      <alignment horizontal="left" wrapText="1"/>
      <protection locked="0"/>
    </xf>
    <xf numFmtId="0" fontId="7" fillId="2" borderId="59" xfId="0" applyFont="1" applyFill="1" applyBorder="1" applyAlignment="1" applyProtection="1">
      <alignment horizontal="left" wrapText="1"/>
      <protection locked="0"/>
    </xf>
    <xf numFmtId="0" fontId="13" fillId="4" borderId="31" xfId="262" applyFont="1" applyFill="1" applyBorder="1" applyAlignment="1">
      <alignment horizontal="left" vertical="center" wrapText="1"/>
    </xf>
    <xf numFmtId="0" fontId="13" fillId="4" borderId="30" xfId="262" applyFont="1" applyFill="1" applyBorder="1" applyAlignment="1">
      <alignment horizontal="left" vertical="center" wrapText="1"/>
    </xf>
    <xf numFmtId="0" fontId="38" fillId="4" borderId="31" xfId="0" applyFont="1" applyFill="1" applyBorder="1" applyAlignment="1">
      <alignment horizontal="left" vertical="center" wrapText="1"/>
    </xf>
    <xf numFmtId="0" fontId="7" fillId="4" borderId="31" xfId="0" applyFont="1" applyFill="1" applyBorder="1" applyAlignment="1">
      <alignment horizontal="left" vertical="center"/>
    </xf>
    <xf numFmtId="0" fontId="7" fillId="4" borderId="0" xfId="0" applyFont="1" applyFill="1" applyBorder="1" applyAlignment="1">
      <alignment horizontal="left" vertical="center"/>
    </xf>
    <xf numFmtId="0" fontId="7" fillId="4" borderId="30" xfId="0" applyFont="1" applyFill="1" applyBorder="1" applyAlignment="1">
      <alignment horizontal="left" vertical="center"/>
    </xf>
    <xf numFmtId="0" fontId="8" fillId="3" borderId="13"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37" xfId="0" applyFont="1" applyFill="1" applyBorder="1" applyAlignment="1">
      <alignment horizontal="left" vertical="center" wrapText="1"/>
    </xf>
    <xf numFmtId="0" fontId="8" fillId="3" borderId="38" xfId="0" applyFont="1" applyFill="1" applyBorder="1" applyAlignment="1">
      <alignment horizontal="left" vertical="center" wrapText="1"/>
    </xf>
    <xf numFmtId="0" fontId="7" fillId="4" borderId="23" xfId="0" applyFont="1" applyFill="1" applyBorder="1" applyAlignment="1">
      <alignment horizontal="center"/>
    </xf>
    <xf numFmtId="0" fontId="7" fillId="4" borderId="52" xfId="0" applyFont="1" applyFill="1" applyBorder="1" applyAlignment="1">
      <alignment horizontal="center"/>
    </xf>
    <xf numFmtId="0" fontId="0" fillId="3" borderId="49" xfId="0" applyFont="1" applyFill="1" applyBorder="1" applyAlignment="1">
      <alignment horizontal="center" vertical="center" wrapText="1"/>
    </xf>
    <xf numFmtId="0" fontId="0" fillId="3" borderId="50" xfId="0" applyFont="1" applyFill="1" applyBorder="1" applyAlignment="1">
      <alignment horizontal="center" vertical="center" wrapText="1"/>
    </xf>
    <xf numFmtId="49" fontId="7" fillId="4" borderId="1"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left" vertical="center" wrapText="1"/>
    </xf>
    <xf numFmtId="0" fontId="2" fillId="4" borderId="1"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7" borderId="38" xfId="0" applyNumberFormat="1" applyFont="1" applyFill="1" applyBorder="1" applyAlignment="1" applyProtection="1">
      <alignment horizontal="center" vertical="center"/>
    </xf>
    <xf numFmtId="0" fontId="8" fillId="7" borderId="37" xfId="0" applyFont="1" applyFill="1" applyBorder="1" applyAlignment="1" applyProtection="1">
      <alignment horizontal="left" vertical="center"/>
    </xf>
    <xf numFmtId="0" fontId="8" fillId="7" borderId="38" xfId="0" applyFont="1" applyFill="1" applyBorder="1" applyAlignment="1" applyProtection="1">
      <alignment horizontal="left" vertical="center"/>
    </xf>
    <xf numFmtId="0" fontId="7" fillId="4" borderId="0" xfId="0" applyFont="1" applyFill="1" applyBorder="1" applyAlignment="1" applyProtection="1">
      <alignment horizontal="right" vertical="center"/>
    </xf>
    <xf numFmtId="0" fontId="7" fillId="4" borderId="0" xfId="0" applyFont="1" applyFill="1" applyAlignment="1" applyProtection="1">
      <alignment horizontal="right" vertical="center"/>
    </xf>
    <xf numFmtId="0" fontId="7" fillId="7" borderId="38" xfId="0" applyFont="1" applyFill="1" applyBorder="1" applyAlignment="1" applyProtection="1">
      <alignment horizontal="center" vertical="center"/>
    </xf>
    <xf numFmtId="0" fontId="7" fillId="7" borderId="39" xfId="0" applyFont="1" applyFill="1" applyBorder="1" applyAlignment="1" applyProtection="1">
      <alignment horizontal="center" vertical="center"/>
    </xf>
    <xf numFmtId="0" fontId="8" fillId="3" borderId="9" xfId="0" applyFont="1" applyFill="1" applyBorder="1" applyAlignment="1" applyProtection="1">
      <alignment horizontal="center"/>
    </xf>
    <xf numFmtId="0" fontId="8" fillId="3" borderId="51" xfId="0" applyFont="1" applyFill="1" applyBorder="1" applyAlignment="1" applyProtection="1">
      <alignment horizontal="center"/>
    </xf>
    <xf numFmtId="0" fontId="11" fillId="0" borderId="48"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4" borderId="0" xfId="0" applyFont="1" applyFill="1" applyAlignment="1" applyProtection="1">
      <alignment horizontal="left"/>
    </xf>
    <xf numFmtId="0" fontId="8" fillId="3" borderId="18" xfId="0" applyFont="1" applyFill="1" applyBorder="1" applyAlignment="1" applyProtection="1">
      <alignment horizontal="left" vertical="center"/>
    </xf>
    <xf numFmtId="0" fontId="8" fillId="3" borderId="8" xfId="0" applyFont="1" applyFill="1" applyBorder="1" applyAlignment="1" applyProtection="1">
      <alignment horizontal="left" vertical="center"/>
    </xf>
    <xf numFmtId="0" fontId="8" fillId="3" borderId="22" xfId="0" applyFont="1" applyFill="1" applyBorder="1" applyAlignment="1" applyProtection="1">
      <alignment horizontal="left" vertical="center"/>
    </xf>
    <xf numFmtId="0" fontId="8" fillId="3" borderId="11" xfId="0" applyFont="1" applyFill="1" applyBorder="1" applyAlignment="1" applyProtection="1">
      <alignment horizontal="left" vertical="center"/>
    </xf>
    <xf numFmtId="0" fontId="7" fillId="4" borderId="67" xfId="0" applyFont="1" applyFill="1" applyBorder="1" applyAlignment="1" applyProtection="1">
      <alignment horizontal="left" vertical="center"/>
    </xf>
    <xf numFmtId="0" fontId="7" fillId="4" borderId="35" xfId="0" applyFont="1" applyFill="1" applyBorder="1" applyAlignment="1" applyProtection="1">
      <alignment horizontal="left" vertical="center"/>
    </xf>
    <xf numFmtId="0" fontId="7" fillId="4" borderId="58" xfId="0" applyFont="1" applyFill="1" applyBorder="1" applyAlignment="1" applyProtection="1">
      <alignment horizontal="left" vertical="center"/>
    </xf>
    <xf numFmtId="0" fontId="7" fillId="4" borderId="4" xfId="0" applyFont="1" applyFill="1" applyBorder="1" applyAlignment="1" applyProtection="1">
      <alignment horizontal="left" vertical="center"/>
    </xf>
    <xf numFmtId="0" fontId="7" fillId="4" borderId="60" xfId="0" applyFont="1" applyFill="1" applyBorder="1" applyAlignment="1" applyProtection="1">
      <alignment horizontal="left" vertical="center"/>
    </xf>
    <xf numFmtId="0" fontId="7" fillId="4" borderId="16" xfId="0" applyFont="1" applyFill="1" applyBorder="1" applyAlignment="1" applyProtection="1">
      <alignment horizontal="left" vertical="center"/>
    </xf>
    <xf numFmtId="0" fontId="8" fillId="7" borderId="37" xfId="0" applyFont="1" applyFill="1" applyBorder="1" applyAlignment="1" applyProtection="1">
      <alignment horizontal="left"/>
    </xf>
    <xf numFmtId="0" fontId="8" fillId="7" borderId="38" xfId="0" applyFont="1" applyFill="1" applyBorder="1" applyAlignment="1" applyProtection="1">
      <alignment horizontal="left"/>
    </xf>
    <xf numFmtId="0" fontId="8" fillId="7" borderId="39" xfId="0" applyFont="1" applyFill="1" applyBorder="1" applyAlignment="1" applyProtection="1">
      <alignment horizontal="left"/>
    </xf>
    <xf numFmtId="0" fontId="7" fillId="4" borderId="0" xfId="0" applyFont="1" applyFill="1" applyBorder="1" applyAlignment="1" applyProtection="1">
      <alignment horizontal="left" vertical="top" wrapText="1"/>
    </xf>
    <xf numFmtId="0" fontId="7" fillId="4" borderId="0" xfId="0" applyFont="1" applyFill="1" applyBorder="1" applyAlignment="1" applyProtection="1">
      <alignment horizontal="left" vertical="top"/>
    </xf>
    <xf numFmtId="0" fontId="7" fillId="4" borderId="65" xfId="0" applyFont="1" applyFill="1" applyBorder="1" applyAlignment="1" applyProtection="1">
      <alignment horizontal="left" vertical="center"/>
    </xf>
    <xf numFmtId="0" fontId="7" fillId="4" borderId="26" xfId="0" applyFont="1" applyFill="1" applyBorder="1" applyAlignment="1" applyProtection="1">
      <alignment horizontal="left" vertical="center"/>
    </xf>
    <xf numFmtId="0" fontId="7" fillId="4" borderId="62" xfId="0" applyFont="1" applyFill="1" applyBorder="1" applyAlignment="1" applyProtection="1">
      <alignment horizontal="left" vertical="center"/>
    </xf>
    <xf numFmtId="0" fontId="7" fillId="4" borderId="34" xfId="0" applyFont="1" applyFill="1" applyBorder="1" applyAlignment="1" applyProtection="1">
      <alignment horizontal="left" vertical="center"/>
    </xf>
    <xf numFmtId="0" fontId="7" fillId="4" borderId="43" xfId="0" applyFont="1" applyFill="1" applyBorder="1" applyAlignment="1" applyProtection="1">
      <alignment horizontal="left" vertical="center"/>
    </xf>
    <xf numFmtId="0" fontId="7" fillId="4" borderId="6" xfId="0" applyFont="1" applyFill="1" applyBorder="1" applyAlignment="1" applyProtection="1">
      <alignment horizontal="left" vertical="center"/>
    </xf>
    <xf numFmtId="0" fontId="7" fillId="4" borderId="20" xfId="0" applyFont="1" applyFill="1" applyBorder="1" applyAlignment="1" applyProtection="1">
      <alignment horizontal="left" vertical="center"/>
    </xf>
    <xf numFmtId="0" fontId="7" fillId="4" borderId="1" xfId="0" applyFont="1" applyFill="1" applyBorder="1" applyAlignment="1" applyProtection="1">
      <alignment horizontal="left" vertical="center"/>
    </xf>
    <xf numFmtId="0" fontId="8" fillId="3" borderId="48" xfId="0" applyFont="1" applyFill="1" applyBorder="1" applyAlignment="1" applyProtection="1">
      <alignment horizontal="left" vertical="center"/>
    </xf>
    <xf numFmtId="0" fontId="8" fillId="3" borderId="31" xfId="0" applyFont="1" applyFill="1" applyBorder="1" applyAlignment="1" applyProtection="1">
      <alignment horizontal="left" vertical="center"/>
    </xf>
    <xf numFmtId="0" fontId="8" fillId="3" borderId="49" xfId="0" applyFont="1" applyFill="1" applyBorder="1" applyAlignment="1" applyProtection="1">
      <alignment horizontal="left" vertical="center"/>
    </xf>
    <xf numFmtId="0" fontId="8" fillId="3" borderId="42" xfId="0" applyFont="1" applyFill="1" applyBorder="1" applyAlignment="1" applyProtection="1">
      <alignment horizontal="left" vertical="center"/>
    </xf>
    <xf numFmtId="0" fontId="8" fillId="3" borderId="30" xfId="0" applyFont="1" applyFill="1" applyBorder="1" applyAlignment="1" applyProtection="1">
      <alignment horizontal="left" vertical="center"/>
    </xf>
    <xf numFmtId="0" fontId="8" fillId="3" borderId="50" xfId="0" applyFont="1" applyFill="1" applyBorder="1" applyAlignment="1" applyProtection="1">
      <alignment horizontal="left" vertical="center"/>
    </xf>
    <xf numFmtId="0" fontId="8" fillId="10" borderId="37" xfId="0" applyFont="1" applyFill="1" applyBorder="1" applyAlignment="1" applyProtection="1">
      <alignment horizontal="left"/>
    </xf>
    <xf numFmtId="0" fontId="8" fillId="10" borderId="38" xfId="0" applyFont="1" applyFill="1" applyBorder="1" applyAlignment="1" applyProtection="1">
      <alignment horizontal="left"/>
    </xf>
    <xf numFmtId="0" fontId="8" fillId="10" borderId="39" xfId="0" applyFont="1" applyFill="1" applyBorder="1" applyAlignment="1" applyProtection="1">
      <alignment horizontal="left"/>
    </xf>
    <xf numFmtId="0" fontId="7" fillId="0" borderId="0" xfId="0" applyFont="1" applyBorder="1" applyAlignment="1">
      <alignment horizontal="center" vertical="center"/>
    </xf>
    <xf numFmtId="0" fontId="35" fillId="8" borderId="40" xfId="262" applyFont="1" applyFill="1" applyBorder="1" applyAlignment="1" applyProtection="1">
      <alignment horizontal="center" vertical="center"/>
      <protection locked="0"/>
    </xf>
    <xf numFmtId="0" fontId="35" fillId="8" borderId="64" xfId="262" applyFont="1" applyFill="1" applyBorder="1" applyAlignment="1" applyProtection="1">
      <alignment horizontal="center" vertical="center"/>
      <protection locked="0"/>
    </xf>
    <xf numFmtId="0" fontId="35" fillId="8" borderId="41" xfId="262" applyFont="1" applyFill="1" applyBorder="1" applyAlignment="1" applyProtection="1">
      <alignment horizontal="center" vertical="center"/>
      <protection locked="0"/>
    </xf>
    <xf numFmtId="0" fontId="8" fillId="3" borderId="40" xfId="0" applyFont="1" applyFill="1" applyBorder="1" applyAlignment="1">
      <alignment horizontal="center" vertical="center"/>
    </xf>
    <xf numFmtId="0" fontId="8" fillId="3" borderId="41" xfId="0" applyFont="1" applyFill="1" applyBorder="1" applyAlignment="1">
      <alignment horizontal="center" vertical="center"/>
    </xf>
    <xf numFmtId="0" fontId="32" fillId="3" borderId="40" xfId="3" applyFont="1" applyFill="1" applyBorder="1" applyAlignment="1">
      <alignment horizontal="center" vertical="center"/>
    </xf>
    <xf numFmtId="0" fontId="32" fillId="3" borderId="64" xfId="3" applyFont="1" applyFill="1" applyBorder="1" applyAlignment="1">
      <alignment horizontal="center" vertical="center"/>
    </xf>
    <xf numFmtId="3" fontId="11" fillId="3" borderId="37" xfId="2" applyNumberFormat="1" applyFont="1" applyFill="1" applyBorder="1" applyAlignment="1">
      <alignment horizontal="center" vertical="center" wrapText="1"/>
    </xf>
    <xf numFmtId="3" fontId="11" fillId="3" borderId="38" xfId="2" applyNumberFormat="1" applyFont="1" applyFill="1" applyBorder="1" applyAlignment="1">
      <alignment horizontal="center" vertical="center" wrapText="1"/>
    </xf>
    <xf numFmtId="3" fontId="11" fillId="3" borderId="39" xfId="2" applyNumberFormat="1" applyFont="1" applyFill="1" applyBorder="1" applyAlignment="1">
      <alignment horizontal="center" vertical="center" wrapText="1"/>
    </xf>
    <xf numFmtId="0" fontId="8" fillId="3" borderId="18" xfId="0" applyFont="1" applyFill="1" applyBorder="1" applyAlignment="1">
      <alignment horizontal="center"/>
    </xf>
    <xf numFmtId="0" fontId="8" fillId="3" borderId="8" xfId="0" applyFont="1" applyFill="1" applyBorder="1" applyAlignment="1">
      <alignment horizontal="center"/>
    </xf>
    <xf numFmtId="0" fontId="8" fillId="3" borderId="19" xfId="0" applyFont="1" applyFill="1" applyBorder="1" applyAlignment="1">
      <alignment horizontal="center"/>
    </xf>
    <xf numFmtId="0" fontId="8" fillId="3" borderId="55" xfId="0" applyFont="1" applyFill="1" applyBorder="1" applyAlignment="1">
      <alignment vertical="center"/>
    </xf>
    <xf numFmtId="0" fontId="8" fillId="3" borderId="57" xfId="0" applyFont="1" applyFill="1" applyBorder="1" applyAlignment="1">
      <alignment vertical="center"/>
    </xf>
    <xf numFmtId="0" fontId="8" fillId="3" borderId="55" xfId="0" applyFont="1" applyFill="1" applyBorder="1" applyAlignment="1">
      <alignment horizontal="center" vertical="center"/>
    </xf>
    <xf numFmtId="0" fontId="8" fillId="3" borderId="57" xfId="0" applyFont="1" applyFill="1" applyBorder="1" applyAlignment="1">
      <alignment horizontal="center" vertical="center"/>
    </xf>
    <xf numFmtId="0" fontId="8" fillId="3" borderId="55" xfId="0" applyFont="1" applyFill="1" applyBorder="1" applyAlignment="1">
      <alignment horizontal="left" vertical="center"/>
    </xf>
    <xf numFmtId="0" fontId="8" fillId="3" borderId="57" xfId="0" applyFont="1" applyFill="1" applyBorder="1" applyAlignment="1">
      <alignment horizontal="left" vertical="center"/>
    </xf>
    <xf numFmtId="0" fontId="7" fillId="4" borderId="37" xfId="59" applyFont="1" applyFill="1" applyBorder="1" applyAlignment="1" applyProtection="1">
      <alignment horizontal="center" vertical="center" wrapText="1"/>
    </xf>
    <xf numFmtId="0" fontId="7" fillId="4" borderId="38" xfId="59" applyFont="1" applyFill="1" applyBorder="1" applyAlignment="1" applyProtection="1">
      <alignment horizontal="center" vertical="center" wrapText="1"/>
    </xf>
    <xf numFmtId="0" fontId="7" fillId="4" borderId="39" xfId="59" applyFont="1" applyFill="1" applyBorder="1" applyAlignment="1" applyProtection="1">
      <alignment horizontal="center" vertical="center" wrapText="1"/>
    </xf>
    <xf numFmtId="0" fontId="36" fillId="12" borderId="76" xfId="0" applyFont="1" applyFill="1" applyBorder="1" applyAlignment="1">
      <alignment horizontal="center" vertical="center" wrapText="1"/>
    </xf>
    <xf numFmtId="0" fontId="36" fillId="12" borderId="77" xfId="0" applyFont="1" applyFill="1" applyBorder="1" applyAlignment="1">
      <alignment horizontal="center" vertical="center" wrapText="1"/>
    </xf>
    <xf numFmtId="0" fontId="36" fillId="12" borderId="78" xfId="0" applyFont="1" applyFill="1" applyBorder="1" applyAlignment="1">
      <alignment horizontal="center" vertical="center" wrapText="1"/>
    </xf>
    <xf numFmtId="0" fontId="36" fillId="12" borderId="79" xfId="0" applyFont="1" applyFill="1" applyBorder="1" applyAlignment="1">
      <alignment horizontal="center" vertical="center" wrapText="1"/>
    </xf>
    <xf numFmtId="0" fontId="36" fillId="12" borderId="0" xfId="0" applyFont="1" applyFill="1" applyBorder="1" applyAlignment="1">
      <alignment horizontal="center" vertical="center" wrapText="1"/>
    </xf>
    <xf numFmtId="0" fontId="36" fillId="12" borderId="80" xfId="0" applyFont="1" applyFill="1" applyBorder="1" applyAlignment="1">
      <alignment horizontal="center" vertical="center" wrapText="1"/>
    </xf>
    <xf numFmtId="0" fontId="8" fillId="12" borderId="79" xfId="0" applyFont="1" applyFill="1" applyBorder="1" applyAlignment="1">
      <alignment horizontal="center" vertical="center" wrapText="1"/>
    </xf>
    <xf numFmtId="0" fontId="8" fillId="12" borderId="0" xfId="0" applyFont="1" applyFill="1" applyBorder="1" applyAlignment="1">
      <alignment horizontal="center" vertical="center" wrapText="1"/>
    </xf>
    <xf numFmtId="0" fontId="8" fillId="12" borderId="80" xfId="0" applyFont="1" applyFill="1" applyBorder="1" applyAlignment="1">
      <alignment horizontal="center" vertical="center" wrapText="1"/>
    </xf>
    <xf numFmtId="0" fontId="8" fillId="12" borderId="81" xfId="0" applyFont="1" applyFill="1" applyBorder="1" applyAlignment="1">
      <alignment horizontal="center" vertical="center" wrapText="1"/>
    </xf>
    <xf numFmtId="0" fontId="8" fillId="12" borderId="69" xfId="0" applyFont="1" applyFill="1" applyBorder="1" applyAlignment="1">
      <alignment horizontal="center" vertical="center" wrapText="1"/>
    </xf>
    <xf numFmtId="0" fontId="8" fillId="12" borderId="82" xfId="0" applyFont="1" applyFill="1" applyBorder="1" applyAlignment="1">
      <alignment horizontal="center" vertical="center" wrapText="1"/>
    </xf>
    <xf numFmtId="0" fontId="8" fillId="11" borderId="64" xfId="0" applyFont="1" applyFill="1" applyBorder="1" applyAlignment="1" applyProtection="1">
      <alignment horizontal="center" vertical="center" wrapText="1"/>
    </xf>
    <xf numFmtId="0" fontId="8" fillId="11" borderId="40" xfId="0" applyFont="1" applyFill="1" applyBorder="1" applyAlignment="1" applyProtection="1">
      <alignment horizontal="center" vertical="center" wrapText="1"/>
    </xf>
    <xf numFmtId="0" fontId="8" fillId="11" borderId="41" xfId="0" applyFont="1" applyFill="1" applyBorder="1" applyAlignment="1" applyProtection="1">
      <alignment horizontal="center" vertical="center" wrapText="1"/>
    </xf>
    <xf numFmtId="0" fontId="7" fillId="0" borderId="29" xfId="59" applyFont="1" applyBorder="1" applyAlignment="1" applyProtection="1">
      <alignment horizontal="center" vertical="center" wrapText="1"/>
    </xf>
    <xf numFmtId="3" fontId="10" fillId="3" borderId="29" xfId="2" applyNumberFormat="1" applyFont="1" applyFill="1" applyBorder="1" applyAlignment="1" applyProtection="1">
      <alignment horizontal="center" vertical="center" wrapText="1"/>
    </xf>
    <xf numFmtId="0" fontId="7" fillId="0" borderId="29" xfId="59" applyFont="1" applyBorder="1" applyAlignment="1" applyProtection="1">
      <alignment horizontal="center" vertical="center"/>
    </xf>
    <xf numFmtId="0" fontId="7" fillId="0" borderId="40" xfId="59" applyFont="1" applyBorder="1" applyAlignment="1" applyProtection="1">
      <alignment horizontal="center" vertical="center" wrapText="1"/>
    </xf>
    <xf numFmtId="0" fontId="7" fillId="0" borderId="64" xfId="59" applyFont="1" applyBorder="1" applyAlignment="1" applyProtection="1">
      <alignment horizontal="center" vertical="center" wrapText="1"/>
    </xf>
    <xf numFmtId="0" fontId="7" fillId="0" borderId="41" xfId="59" applyFont="1" applyBorder="1" applyAlignment="1" applyProtection="1">
      <alignment horizontal="center" vertical="center" wrapText="1"/>
    </xf>
    <xf numFmtId="0" fontId="2" fillId="12" borderId="79" xfId="0" applyFont="1" applyFill="1" applyBorder="1" applyAlignment="1" applyProtection="1">
      <alignment horizontal="center" vertical="center" wrapText="1"/>
    </xf>
    <xf numFmtId="0" fontId="2" fillId="12" borderId="0" xfId="0" applyFont="1" applyFill="1" applyBorder="1" applyAlignment="1" applyProtection="1">
      <alignment horizontal="center" vertical="center" wrapText="1"/>
    </xf>
    <xf numFmtId="0" fontId="2" fillId="12" borderId="80" xfId="0" applyFont="1" applyFill="1" applyBorder="1" applyAlignment="1" applyProtection="1">
      <alignment horizontal="center" vertical="center" wrapText="1"/>
    </xf>
    <xf numFmtId="0" fontId="2" fillId="12" borderId="81" xfId="0" applyFont="1" applyFill="1" applyBorder="1" applyAlignment="1" applyProtection="1">
      <alignment horizontal="center" vertical="center" wrapText="1"/>
    </xf>
    <xf numFmtId="0" fontId="2" fillId="12" borderId="69" xfId="0" applyFont="1" applyFill="1" applyBorder="1" applyAlignment="1" applyProtection="1">
      <alignment horizontal="center" vertical="center" wrapText="1"/>
    </xf>
    <xf numFmtId="0" fontId="2" fillId="12" borderId="82" xfId="0" applyFont="1" applyFill="1" applyBorder="1" applyAlignment="1" applyProtection="1">
      <alignment horizontal="center" vertical="center" wrapText="1"/>
    </xf>
    <xf numFmtId="0" fontId="31" fillId="12" borderId="76" xfId="0" applyFont="1" applyFill="1" applyBorder="1" applyAlignment="1" applyProtection="1">
      <alignment horizontal="center" vertical="center" wrapText="1"/>
    </xf>
    <xf numFmtId="0" fontId="31" fillId="12" borderId="77" xfId="0" applyFont="1" applyFill="1" applyBorder="1" applyAlignment="1" applyProtection="1">
      <alignment horizontal="center" vertical="center" wrapText="1"/>
    </xf>
    <xf numFmtId="0" fontId="31" fillId="12" borderId="78" xfId="0" applyFont="1" applyFill="1" applyBorder="1" applyAlignment="1" applyProtection="1">
      <alignment horizontal="center" vertical="center" wrapText="1"/>
    </xf>
    <xf numFmtId="0" fontId="31" fillId="12" borderId="79" xfId="0" applyFont="1" applyFill="1" applyBorder="1" applyAlignment="1" applyProtection="1">
      <alignment horizontal="center" vertical="center" wrapText="1"/>
    </xf>
    <xf numFmtId="0" fontId="31" fillId="12" borderId="0" xfId="0" applyFont="1" applyFill="1" applyBorder="1" applyAlignment="1" applyProtection="1">
      <alignment horizontal="center" vertical="center" wrapText="1"/>
    </xf>
    <xf numFmtId="0" fontId="31" fillId="12" borderId="80" xfId="0" applyFont="1" applyFill="1" applyBorder="1" applyAlignment="1" applyProtection="1">
      <alignment horizontal="center" vertical="center" wrapText="1"/>
    </xf>
    <xf numFmtId="0" fontId="0" fillId="0" borderId="0" xfId="0" applyFill="1" applyAlignment="1">
      <alignment horizontal="center"/>
    </xf>
    <xf numFmtId="3" fontId="10" fillId="5" borderId="29" xfId="2" applyNumberFormat="1" applyFont="1" applyFill="1" applyBorder="1" applyAlignment="1" applyProtection="1">
      <alignment horizontal="center" wrapText="1"/>
    </xf>
    <xf numFmtId="0" fontId="25" fillId="8" borderId="40" xfId="262" applyFill="1" applyBorder="1" applyAlignment="1" applyProtection="1">
      <alignment horizontal="center" vertical="center"/>
      <protection locked="0"/>
    </xf>
    <xf numFmtId="0" fontId="25" fillId="8" borderId="64" xfId="262" applyFill="1" applyBorder="1" applyAlignment="1" applyProtection="1">
      <alignment horizontal="center" vertical="center"/>
      <protection locked="0"/>
    </xf>
    <xf numFmtId="0" fontId="25" fillId="8" borderId="41" xfId="262" applyFill="1" applyBorder="1" applyAlignment="1" applyProtection="1">
      <alignment horizontal="center" vertical="center"/>
      <protection locked="0"/>
    </xf>
    <xf numFmtId="0" fontId="8" fillId="5" borderId="48" xfId="76" applyFont="1" applyFill="1" applyBorder="1" applyAlignment="1" applyProtection="1">
      <alignment horizontal="center" vertical="center" wrapText="1"/>
    </xf>
    <xf numFmtId="0" fontId="8" fillId="5" borderId="42" xfId="76" applyFont="1" applyFill="1" applyBorder="1" applyAlignment="1" applyProtection="1">
      <alignment horizontal="center" vertical="center" wrapText="1"/>
    </xf>
    <xf numFmtId="0" fontId="8" fillId="5" borderId="40" xfId="76" applyFont="1" applyFill="1" applyBorder="1" applyAlignment="1" applyProtection="1">
      <alignment horizontal="center" wrapText="1"/>
    </xf>
    <xf numFmtId="0" fontId="8" fillId="5" borderId="41" xfId="76" applyFont="1" applyFill="1" applyBorder="1" applyAlignment="1" applyProtection="1">
      <alignment horizontal="center" wrapText="1"/>
    </xf>
    <xf numFmtId="0" fontId="0" fillId="5" borderId="40" xfId="0" applyFill="1" applyBorder="1" applyAlignment="1" applyProtection="1">
      <alignment horizontal="center"/>
    </xf>
    <xf numFmtId="0" fontId="0" fillId="5" borderId="41" xfId="0" applyFill="1" applyBorder="1" applyAlignment="1" applyProtection="1">
      <alignment horizontal="center"/>
    </xf>
    <xf numFmtId="0" fontId="29" fillId="4" borderId="0" xfId="0" applyFont="1" applyFill="1" applyAlignment="1">
      <alignment horizontal="center" vertical="top"/>
    </xf>
    <xf numFmtId="0" fontId="0" fillId="0" borderId="0" xfId="0" applyAlignment="1">
      <alignment horizontal="center"/>
    </xf>
    <xf numFmtId="0" fontId="0" fillId="0" borderId="0" xfId="0" applyAlignment="1">
      <alignment horizontal="center" vertic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cellXfs>
  <cellStyles count="263">
    <cellStyle name="Euro" xfId="33"/>
    <cellStyle name="Excel Built-in Normal" xfId="2"/>
    <cellStyle name="Heading" xfId="6"/>
    <cellStyle name="Heading1" xfId="7"/>
    <cellStyle name="Hyperlink" xfId="262" builtinId="8"/>
    <cellStyle name="M_w_Z+2nr_Sz_AS10_R_G" xfId="58"/>
    <cellStyle name="MatrixmitRahmen" xfId="4"/>
    <cellStyle name="MatrixmitRahmeneinekommastelle" xfId="28"/>
    <cellStyle name="MatrixmRahmenohneKomma" xfId="30"/>
    <cellStyle name="Prozent 2" xfId="36"/>
    <cellStyle name="Prozent 2 2" xfId="37"/>
    <cellStyle name="Prozent 3" xfId="38"/>
    <cellStyle name="Prozent 4" xfId="39"/>
    <cellStyle name="Prozent 4 2" xfId="40"/>
    <cellStyle name="Result" xfId="8"/>
    <cellStyle name="Result2" xfId="9"/>
    <cellStyle name="Standard" xfId="0" builtinId="0"/>
    <cellStyle name="Standard 10" xfId="26"/>
    <cellStyle name="Standard 11" xfId="27"/>
    <cellStyle name="Standard 12" xfId="3"/>
    <cellStyle name="Standard 12 2" xfId="77"/>
    <cellStyle name="Standard 12 2 2" xfId="169"/>
    <cellStyle name="Standard 12 2 2 2" xfId="246"/>
    <cellStyle name="Standard 12 2 3" xfId="200"/>
    <cellStyle name="Standard 12 2 4" xfId="123"/>
    <cellStyle name="Standard 12 3" xfId="60"/>
    <cellStyle name="Standard 12 3 2" xfId="230"/>
    <cellStyle name="Standard 12 3 3" xfId="153"/>
    <cellStyle name="Standard 12 4" xfId="138"/>
    <cellStyle name="Standard 12 4 2" xfId="215"/>
    <cellStyle name="Standard 12 5" xfId="107"/>
    <cellStyle name="Standard 12 6" xfId="184"/>
    <cellStyle name="Standard 12 7" xfId="92"/>
    <cellStyle name="Standard 13" xfId="59"/>
    <cellStyle name="Standard 14" xfId="76"/>
    <cellStyle name="Standard 15" xfId="75"/>
    <cellStyle name="Standard 15 2" xfId="168"/>
    <cellStyle name="Standard 15 2 2" xfId="245"/>
    <cellStyle name="Standard 15 3" xfId="199"/>
    <cellStyle name="Standard 15 4" xfId="122"/>
    <cellStyle name="Standard 16" xfId="1"/>
    <cellStyle name="Standard 18" xfId="261"/>
    <cellStyle name="Standard 2" xfId="5"/>
    <cellStyle name="Standard 2 2" xfId="32"/>
    <cellStyle name="Standard 2 2 2" xfId="42"/>
    <cellStyle name="Standard 2 3" xfId="43"/>
    <cellStyle name="Standard 2 3 2" xfId="44"/>
    <cellStyle name="Standard 2 3 2 2" xfId="45"/>
    <cellStyle name="Standard 2 3 2 3" xfId="46"/>
    <cellStyle name="Standard 2 3 2 4" xfId="47"/>
    <cellStyle name="Standard 2 3 2 4 2" xfId="48"/>
    <cellStyle name="Standard 2 3 3" xfId="49"/>
    <cellStyle name="Standard 2 3 4" xfId="50"/>
    <cellStyle name="Standard 2 4" xfId="51"/>
    <cellStyle name="Standard 2 4 2" xfId="52"/>
    <cellStyle name="Standard 2 4 3" xfId="53"/>
    <cellStyle name="Standard 2 4 4" xfId="54"/>
    <cellStyle name="Standard 2 4 4 2" xfId="55"/>
    <cellStyle name="Standard 2 5" xfId="56"/>
    <cellStyle name="Standard 2 6" xfId="57"/>
    <cellStyle name="Standard 2 7" xfId="34"/>
    <cellStyle name="Standard 2 8" xfId="41"/>
    <cellStyle name="Standard 3" xfId="10"/>
    <cellStyle name="Standard 3 10" xfId="185"/>
    <cellStyle name="Standard 3 11" xfId="93"/>
    <cellStyle name="Standard 3 2" xfId="13"/>
    <cellStyle name="Standard 3 2 2" xfId="19"/>
    <cellStyle name="Standard 3 2 2 2" xfId="86"/>
    <cellStyle name="Standard 3 2 2 2 2" xfId="178"/>
    <cellStyle name="Standard 3 2 2 2 2 2" xfId="255"/>
    <cellStyle name="Standard 3 2 2 2 3" xfId="209"/>
    <cellStyle name="Standard 3 2 2 2 4" xfId="132"/>
    <cellStyle name="Standard 3 2 2 3" xfId="69"/>
    <cellStyle name="Standard 3 2 2 3 2" xfId="239"/>
    <cellStyle name="Standard 3 2 2 3 3" xfId="162"/>
    <cellStyle name="Standard 3 2 2 4" xfId="147"/>
    <cellStyle name="Standard 3 2 2 4 2" xfId="224"/>
    <cellStyle name="Standard 3 2 2 5" xfId="116"/>
    <cellStyle name="Standard 3 2 2 6" xfId="193"/>
    <cellStyle name="Standard 3 2 2 7" xfId="101"/>
    <cellStyle name="Standard 3 2 3" xfId="24"/>
    <cellStyle name="Standard 3 2 3 2" xfId="91"/>
    <cellStyle name="Standard 3 2 3 2 2" xfId="183"/>
    <cellStyle name="Standard 3 2 3 2 2 2" xfId="260"/>
    <cellStyle name="Standard 3 2 3 2 3" xfId="214"/>
    <cellStyle name="Standard 3 2 3 2 4" xfId="137"/>
    <cellStyle name="Standard 3 2 3 3" xfId="74"/>
    <cellStyle name="Standard 3 2 3 3 2" xfId="244"/>
    <cellStyle name="Standard 3 2 3 3 3" xfId="167"/>
    <cellStyle name="Standard 3 2 3 4" xfId="152"/>
    <cellStyle name="Standard 3 2 3 4 2" xfId="229"/>
    <cellStyle name="Standard 3 2 3 5" xfId="121"/>
    <cellStyle name="Standard 3 2 3 6" xfId="198"/>
    <cellStyle name="Standard 3 2 3 7" xfId="106"/>
    <cellStyle name="Standard 3 2 4" xfId="81"/>
    <cellStyle name="Standard 3 2 4 2" xfId="173"/>
    <cellStyle name="Standard 3 2 4 2 2" xfId="250"/>
    <cellStyle name="Standard 3 2 4 3" xfId="204"/>
    <cellStyle name="Standard 3 2 4 4" xfId="127"/>
    <cellStyle name="Standard 3 2 5" xfId="64"/>
    <cellStyle name="Standard 3 2 5 2" xfId="234"/>
    <cellStyle name="Standard 3 2 5 3" xfId="157"/>
    <cellStyle name="Standard 3 2 6" xfId="142"/>
    <cellStyle name="Standard 3 2 6 2" xfId="219"/>
    <cellStyle name="Standard 3 2 7" xfId="111"/>
    <cellStyle name="Standard 3 2 8" xfId="188"/>
    <cellStyle name="Standard 3 2 9" xfId="96"/>
    <cellStyle name="Standard 3 3" xfId="16"/>
    <cellStyle name="Standard 3 3 2" xfId="83"/>
    <cellStyle name="Standard 3 3 2 2" xfId="175"/>
    <cellStyle name="Standard 3 3 2 2 2" xfId="252"/>
    <cellStyle name="Standard 3 3 2 3" xfId="206"/>
    <cellStyle name="Standard 3 3 2 4" xfId="129"/>
    <cellStyle name="Standard 3 3 3" xfId="66"/>
    <cellStyle name="Standard 3 3 3 2" xfId="236"/>
    <cellStyle name="Standard 3 3 3 3" xfId="159"/>
    <cellStyle name="Standard 3 3 4" xfId="144"/>
    <cellStyle name="Standard 3 3 4 2" xfId="221"/>
    <cellStyle name="Standard 3 3 5" xfId="113"/>
    <cellStyle name="Standard 3 3 6" xfId="190"/>
    <cellStyle name="Standard 3 3 7" xfId="98"/>
    <cellStyle name="Standard 3 4" xfId="21"/>
    <cellStyle name="Standard 3 4 2" xfId="88"/>
    <cellStyle name="Standard 3 4 2 2" xfId="180"/>
    <cellStyle name="Standard 3 4 2 2 2" xfId="257"/>
    <cellStyle name="Standard 3 4 2 3" xfId="211"/>
    <cellStyle name="Standard 3 4 2 4" xfId="134"/>
    <cellStyle name="Standard 3 4 3" xfId="71"/>
    <cellStyle name="Standard 3 4 3 2" xfId="241"/>
    <cellStyle name="Standard 3 4 3 3" xfId="164"/>
    <cellStyle name="Standard 3 4 4" xfId="149"/>
    <cellStyle name="Standard 3 4 4 2" xfId="226"/>
    <cellStyle name="Standard 3 4 5" xfId="118"/>
    <cellStyle name="Standard 3 4 6" xfId="195"/>
    <cellStyle name="Standard 3 4 7" xfId="103"/>
    <cellStyle name="Standard 3 5" xfId="35"/>
    <cellStyle name="Standard 3 6" xfId="78"/>
    <cellStyle name="Standard 3 6 2" xfId="170"/>
    <cellStyle name="Standard 3 6 2 2" xfId="247"/>
    <cellStyle name="Standard 3 6 3" xfId="201"/>
    <cellStyle name="Standard 3 6 4" xfId="124"/>
    <cellStyle name="Standard 3 7" xfId="61"/>
    <cellStyle name="Standard 3 7 2" xfId="231"/>
    <cellStyle name="Standard 3 7 3" xfId="154"/>
    <cellStyle name="Standard 3 8" xfId="139"/>
    <cellStyle name="Standard 3 8 2" xfId="216"/>
    <cellStyle name="Standard 3 9" xfId="108"/>
    <cellStyle name="Standard 4" xfId="11"/>
    <cellStyle name="Standard 4 2" xfId="17"/>
    <cellStyle name="Standard 4 2 2" xfId="84"/>
    <cellStyle name="Standard 4 2 2 2" xfId="176"/>
    <cellStyle name="Standard 4 2 2 2 2" xfId="253"/>
    <cellStyle name="Standard 4 2 2 3" xfId="207"/>
    <cellStyle name="Standard 4 2 2 4" xfId="130"/>
    <cellStyle name="Standard 4 2 3" xfId="67"/>
    <cellStyle name="Standard 4 2 3 2" xfId="237"/>
    <cellStyle name="Standard 4 2 3 3" xfId="160"/>
    <cellStyle name="Standard 4 2 4" xfId="145"/>
    <cellStyle name="Standard 4 2 4 2" xfId="222"/>
    <cellStyle name="Standard 4 2 5" xfId="114"/>
    <cellStyle name="Standard 4 2 6" xfId="191"/>
    <cellStyle name="Standard 4 2 7" xfId="99"/>
    <cellStyle name="Standard 4 3" xfId="22"/>
    <cellStyle name="Standard 4 3 2" xfId="89"/>
    <cellStyle name="Standard 4 3 2 2" xfId="181"/>
    <cellStyle name="Standard 4 3 2 2 2" xfId="258"/>
    <cellStyle name="Standard 4 3 2 3" xfId="212"/>
    <cellStyle name="Standard 4 3 2 4" xfId="135"/>
    <cellStyle name="Standard 4 3 3" xfId="72"/>
    <cellStyle name="Standard 4 3 3 2" xfId="242"/>
    <cellStyle name="Standard 4 3 3 3" xfId="165"/>
    <cellStyle name="Standard 4 3 4" xfId="150"/>
    <cellStyle name="Standard 4 3 4 2" xfId="227"/>
    <cellStyle name="Standard 4 3 5" xfId="119"/>
    <cellStyle name="Standard 4 3 6" xfId="196"/>
    <cellStyle name="Standard 4 3 7" xfId="104"/>
    <cellStyle name="Standard 4 4" xfId="79"/>
    <cellStyle name="Standard 4 4 2" xfId="171"/>
    <cellStyle name="Standard 4 4 2 2" xfId="248"/>
    <cellStyle name="Standard 4 4 3" xfId="202"/>
    <cellStyle name="Standard 4 4 4" xfId="125"/>
    <cellStyle name="Standard 4 5" xfId="62"/>
    <cellStyle name="Standard 4 5 2" xfId="232"/>
    <cellStyle name="Standard 4 5 3" xfId="155"/>
    <cellStyle name="Standard 4 6" xfId="140"/>
    <cellStyle name="Standard 4 6 2" xfId="217"/>
    <cellStyle name="Standard 4 7" xfId="109"/>
    <cellStyle name="Standard 4 8" xfId="186"/>
    <cellStyle name="Standard 4 9" xfId="94"/>
    <cellStyle name="Standard 5" xfId="12"/>
    <cellStyle name="Standard 5 2" xfId="18"/>
    <cellStyle name="Standard 5 2 2" xfId="85"/>
    <cellStyle name="Standard 5 2 2 2" xfId="177"/>
    <cellStyle name="Standard 5 2 2 2 2" xfId="254"/>
    <cellStyle name="Standard 5 2 2 3" xfId="208"/>
    <cellStyle name="Standard 5 2 2 4" xfId="131"/>
    <cellStyle name="Standard 5 2 3" xfId="68"/>
    <cellStyle name="Standard 5 2 3 2" xfId="238"/>
    <cellStyle name="Standard 5 2 3 3" xfId="161"/>
    <cellStyle name="Standard 5 2 4" xfId="146"/>
    <cellStyle name="Standard 5 2 4 2" xfId="223"/>
    <cellStyle name="Standard 5 2 5" xfId="115"/>
    <cellStyle name="Standard 5 2 6" xfId="192"/>
    <cellStyle name="Standard 5 2 7" xfId="100"/>
    <cellStyle name="Standard 5 3" xfId="23"/>
    <cellStyle name="Standard 5 3 2" xfId="90"/>
    <cellStyle name="Standard 5 3 2 2" xfId="182"/>
    <cellStyle name="Standard 5 3 2 2 2" xfId="259"/>
    <cellStyle name="Standard 5 3 2 3" xfId="213"/>
    <cellStyle name="Standard 5 3 2 4" xfId="136"/>
    <cellStyle name="Standard 5 3 3" xfId="73"/>
    <cellStyle name="Standard 5 3 3 2" xfId="243"/>
    <cellStyle name="Standard 5 3 3 3" xfId="166"/>
    <cellStyle name="Standard 5 3 4" xfId="151"/>
    <cellStyle name="Standard 5 3 4 2" xfId="228"/>
    <cellStyle name="Standard 5 3 5" xfId="120"/>
    <cellStyle name="Standard 5 3 6" xfId="197"/>
    <cellStyle name="Standard 5 3 7" xfId="105"/>
    <cellStyle name="Standard 5 4" xfId="80"/>
    <cellStyle name="Standard 5 4 2" xfId="172"/>
    <cellStyle name="Standard 5 4 2 2" xfId="249"/>
    <cellStyle name="Standard 5 4 3" xfId="203"/>
    <cellStyle name="Standard 5 4 4" xfId="126"/>
    <cellStyle name="Standard 5 5" xfId="63"/>
    <cellStyle name="Standard 5 5 2" xfId="233"/>
    <cellStyle name="Standard 5 5 3" xfId="156"/>
    <cellStyle name="Standard 5 6" xfId="141"/>
    <cellStyle name="Standard 5 6 2" xfId="218"/>
    <cellStyle name="Standard 5 7" xfId="110"/>
    <cellStyle name="Standard 5 8" xfId="187"/>
    <cellStyle name="Standard 5 9" xfId="95"/>
    <cellStyle name="Standard 6" xfId="14"/>
    <cellStyle name="Standard 7" xfId="15"/>
    <cellStyle name="Standard 7 2" xfId="82"/>
    <cellStyle name="Standard 7 2 2" xfId="174"/>
    <cellStyle name="Standard 7 2 2 2" xfId="251"/>
    <cellStyle name="Standard 7 2 3" xfId="205"/>
    <cellStyle name="Standard 7 2 4" xfId="128"/>
    <cellStyle name="Standard 7 3" xfId="65"/>
    <cellStyle name="Standard 7 3 2" xfId="235"/>
    <cellStyle name="Standard 7 3 3" xfId="158"/>
    <cellStyle name="Standard 7 4" xfId="143"/>
    <cellStyle name="Standard 7 4 2" xfId="220"/>
    <cellStyle name="Standard 7 5" xfId="112"/>
    <cellStyle name="Standard 7 6" xfId="189"/>
    <cellStyle name="Standard 7 7" xfId="97"/>
    <cellStyle name="Standard 8" xfId="20"/>
    <cellStyle name="Standard 8 2" xfId="87"/>
    <cellStyle name="Standard 8 2 2" xfId="179"/>
    <cellStyle name="Standard 8 2 2 2" xfId="256"/>
    <cellStyle name="Standard 8 2 3" xfId="210"/>
    <cellStyle name="Standard 8 2 4" xfId="133"/>
    <cellStyle name="Standard 8 3" xfId="70"/>
    <cellStyle name="Standard 8 3 2" xfId="240"/>
    <cellStyle name="Standard 8 3 3" xfId="163"/>
    <cellStyle name="Standard 8 4" xfId="148"/>
    <cellStyle name="Standard 8 4 2" xfId="225"/>
    <cellStyle name="Standard 8 5" xfId="117"/>
    <cellStyle name="Standard 8 6" xfId="194"/>
    <cellStyle name="Standard 8 7" xfId="102"/>
    <cellStyle name="Standard 9" xfId="25"/>
    <cellStyle name="Standard 9 2" xfId="31"/>
    <cellStyle name="ZeileSpalterot" xfId="29"/>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Ergebnisse Schlagbilanz</a:t>
            </a:r>
          </a:p>
          <a:p>
            <a:pPr>
              <a:defRPr/>
            </a:pPr>
            <a:r>
              <a:rPr lang="en-US" sz="1050"/>
              <a:t>ohne Berücksichtigung der</a:t>
            </a:r>
            <a:r>
              <a:rPr lang="en-US" sz="1050" baseline="0"/>
              <a:t> Ausbringungsverluste</a:t>
            </a:r>
            <a:endParaRPr lang="en-US" sz="1050"/>
          </a:p>
        </c:rich>
      </c:tx>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1219675906491802"/>
          <c:y val="8.7156753828581152E-2"/>
          <c:w val="0.84378809396989962"/>
          <c:h val="0.71700870868503985"/>
        </c:manualLayout>
      </c:layout>
      <c:bar3DChart>
        <c:barDir val="bar"/>
        <c:grouping val="stacked"/>
        <c:varyColors val="0"/>
        <c:ser>
          <c:idx val="3"/>
          <c:order val="0"/>
          <c:tx>
            <c:strRef>
              <c:f>Rechnungen_Grafik!$A$7</c:f>
              <c:strCache>
                <c:ptCount val="1"/>
                <c:pt idx="0">
                  <c:v>Saatgut</c:v>
                </c:pt>
              </c:strCache>
            </c:strRef>
          </c:tx>
          <c:spPr>
            <a:solidFill>
              <a:srgbClr val="FFC000"/>
            </a:solidFill>
          </c:spPr>
          <c:invertIfNegative val="0"/>
          <c:cat>
            <c:multiLvlStrRef>
              <c:f>(Rechnungen_Grafik!$C$2:$E$3,Rechnungen_Grafik!$F$2:$F$3,Rechnungen_Grafik!$G$2:$I$3,Rechnungen_Grafik!$J$2:$J$3,Rechnungen_Grafik!$K$2:$M$3)</c:f>
              <c:multiLvlStrCache>
                <c:ptCount val="11"/>
                <c:lvl>
                  <c:pt idx="0">
                    <c:v>Saldo</c:v>
                  </c:pt>
                  <c:pt idx="1">
                    <c:v>Output</c:v>
                  </c:pt>
                  <c:pt idx="2">
                    <c:v>Input</c:v>
                  </c:pt>
                  <c:pt idx="4">
                    <c:v>Saldo</c:v>
                  </c:pt>
                  <c:pt idx="5">
                    <c:v>Output</c:v>
                  </c:pt>
                  <c:pt idx="6">
                    <c:v>Input</c:v>
                  </c:pt>
                  <c:pt idx="8">
                    <c:v>Saldo</c:v>
                  </c:pt>
                  <c:pt idx="9">
                    <c:v>Output</c:v>
                  </c:pt>
                  <c:pt idx="10">
                    <c:v>Input</c:v>
                  </c:pt>
                </c:lvl>
                <c:lvl>
                  <c:pt idx="0">
                    <c:v>Kalium</c:v>
                  </c:pt>
                  <c:pt idx="3">
                    <c:v>  </c:v>
                  </c:pt>
                  <c:pt idx="4">
                    <c:v>Phosphat</c:v>
                  </c:pt>
                  <c:pt idx="7">
                    <c:v>  </c:v>
                  </c:pt>
                  <c:pt idx="8">
                    <c:v>Stickstoff</c:v>
                  </c:pt>
                </c:lvl>
              </c:multiLvlStrCache>
            </c:multiLvlStrRef>
          </c:cat>
          <c:val>
            <c:numRef>
              <c:f>(Rechnungen_Grafik!$C$7:$E$7,Rechnungen_Grafik!$F$7,Rechnungen_Grafik!$G$7:$I$7,Rechnungen_Grafik!$J$7,Rechnungen_Grafik!$K$7:$M$7)</c:f>
              <c:numCache>
                <c:formatCode>0.0</c:formatCode>
                <c:ptCount val="11"/>
                <c:pt idx="2">
                  <c:v>0</c:v>
                </c:pt>
                <c:pt idx="6">
                  <c:v>0</c:v>
                </c:pt>
                <c:pt idx="10">
                  <c:v>0</c:v>
                </c:pt>
              </c:numCache>
            </c:numRef>
          </c:val>
          <c:extLst xmlns:c16r2="http://schemas.microsoft.com/office/drawing/2015/06/chart">
            <c:ext xmlns:c16="http://schemas.microsoft.com/office/drawing/2014/chart" uri="{C3380CC4-5D6E-409C-BE32-E72D297353CC}">
              <c16:uniqueId val="{00000000-E7F4-4A54-B3C1-D99A499F2B0F}"/>
            </c:ext>
          </c:extLst>
        </c:ser>
        <c:ser>
          <c:idx val="5"/>
          <c:order val="1"/>
          <c:tx>
            <c:strRef>
              <c:f>Rechnungen_Grafik!$A$9</c:f>
              <c:strCache>
                <c:ptCount val="1"/>
                <c:pt idx="0">
                  <c:v>Mineraldünger</c:v>
                </c:pt>
              </c:strCache>
            </c:strRef>
          </c:tx>
          <c:spPr>
            <a:solidFill>
              <a:srgbClr val="0070C0"/>
            </a:solidFill>
          </c:spPr>
          <c:invertIfNegative val="0"/>
          <c:cat>
            <c:multiLvlStrRef>
              <c:f>(Rechnungen_Grafik!$C$2:$E$3,Rechnungen_Grafik!$F$2:$F$3,Rechnungen_Grafik!$G$2:$I$3,Rechnungen_Grafik!$J$2:$J$3,Rechnungen_Grafik!$K$2:$M$3)</c:f>
              <c:multiLvlStrCache>
                <c:ptCount val="11"/>
                <c:lvl>
                  <c:pt idx="0">
                    <c:v>Saldo</c:v>
                  </c:pt>
                  <c:pt idx="1">
                    <c:v>Output</c:v>
                  </c:pt>
                  <c:pt idx="2">
                    <c:v>Input</c:v>
                  </c:pt>
                  <c:pt idx="4">
                    <c:v>Saldo</c:v>
                  </c:pt>
                  <c:pt idx="5">
                    <c:v>Output</c:v>
                  </c:pt>
                  <c:pt idx="6">
                    <c:v>Input</c:v>
                  </c:pt>
                  <c:pt idx="8">
                    <c:v>Saldo</c:v>
                  </c:pt>
                  <c:pt idx="9">
                    <c:v>Output</c:v>
                  </c:pt>
                  <c:pt idx="10">
                    <c:v>Input</c:v>
                  </c:pt>
                </c:lvl>
                <c:lvl>
                  <c:pt idx="0">
                    <c:v>Kalium</c:v>
                  </c:pt>
                  <c:pt idx="3">
                    <c:v>  </c:v>
                  </c:pt>
                  <c:pt idx="4">
                    <c:v>Phosphat</c:v>
                  </c:pt>
                  <c:pt idx="7">
                    <c:v>  </c:v>
                  </c:pt>
                  <c:pt idx="8">
                    <c:v>Stickstoff</c:v>
                  </c:pt>
                </c:lvl>
              </c:multiLvlStrCache>
            </c:multiLvlStrRef>
          </c:cat>
          <c:val>
            <c:numRef>
              <c:f>(Rechnungen_Grafik!$C$9:$E$9,Rechnungen_Grafik!$F$9,Rechnungen_Grafik!$G$9:$I$9,Rechnungen_Grafik!$J$9,Rechnungen_Grafik!$K$9:$M$9)</c:f>
              <c:numCache>
                <c:formatCode>0.0</c:formatCode>
                <c:ptCount val="11"/>
                <c:pt idx="2">
                  <c:v>0</c:v>
                </c:pt>
                <c:pt idx="6">
                  <c:v>0</c:v>
                </c:pt>
                <c:pt idx="10">
                  <c:v>0</c:v>
                </c:pt>
              </c:numCache>
            </c:numRef>
          </c:val>
          <c:extLst xmlns:c16r2="http://schemas.microsoft.com/office/drawing/2015/06/chart">
            <c:ext xmlns:c16="http://schemas.microsoft.com/office/drawing/2014/chart" uri="{C3380CC4-5D6E-409C-BE32-E72D297353CC}">
              <c16:uniqueId val="{00000001-E7F4-4A54-B3C1-D99A499F2B0F}"/>
            </c:ext>
          </c:extLst>
        </c:ser>
        <c:ser>
          <c:idx val="4"/>
          <c:order val="2"/>
          <c:tx>
            <c:strRef>
              <c:f>Rechnungen_Grafik!$A$8</c:f>
              <c:strCache>
                <c:ptCount val="1"/>
                <c:pt idx="0">
                  <c:v>Wirtschaftsdünger*</c:v>
                </c:pt>
              </c:strCache>
            </c:strRef>
          </c:tx>
          <c:spPr>
            <a:solidFill>
              <a:srgbClr val="7030A0"/>
            </a:solidFill>
          </c:spPr>
          <c:invertIfNegative val="0"/>
          <c:cat>
            <c:multiLvlStrRef>
              <c:f>(Rechnungen_Grafik!$C$2:$E$3,Rechnungen_Grafik!$F$2:$F$3,Rechnungen_Grafik!$G$2:$I$3,Rechnungen_Grafik!$J$2:$J$3,Rechnungen_Grafik!$K$2:$M$3)</c:f>
              <c:multiLvlStrCache>
                <c:ptCount val="11"/>
                <c:lvl>
                  <c:pt idx="0">
                    <c:v>Saldo</c:v>
                  </c:pt>
                  <c:pt idx="1">
                    <c:v>Output</c:v>
                  </c:pt>
                  <c:pt idx="2">
                    <c:v>Input</c:v>
                  </c:pt>
                  <c:pt idx="4">
                    <c:v>Saldo</c:v>
                  </c:pt>
                  <c:pt idx="5">
                    <c:v>Output</c:v>
                  </c:pt>
                  <c:pt idx="6">
                    <c:v>Input</c:v>
                  </c:pt>
                  <c:pt idx="8">
                    <c:v>Saldo</c:v>
                  </c:pt>
                  <c:pt idx="9">
                    <c:v>Output</c:v>
                  </c:pt>
                  <c:pt idx="10">
                    <c:v>Input</c:v>
                  </c:pt>
                </c:lvl>
                <c:lvl>
                  <c:pt idx="0">
                    <c:v>Kalium</c:v>
                  </c:pt>
                  <c:pt idx="3">
                    <c:v>  </c:v>
                  </c:pt>
                  <c:pt idx="4">
                    <c:v>Phosphat</c:v>
                  </c:pt>
                  <c:pt idx="7">
                    <c:v>  </c:v>
                  </c:pt>
                  <c:pt idx="8">
                    <c:v>Stickstoff</c:v>
                  </c:pt>
                </c:lvl>
              </c:multiLvlStrCache>
            </c:multiLvlStrRef>
          </c:cat>
          <c:val>
            <c:numRef>
              <c:f>(Rechnungen_Grafik!$C$8:$E$8,Rechnungen_Grafik!$F$8,Rechnungen_Grafik!$G$8:$I$8,Rechnungen_Grafik!$J$8,Rechnungen_Grafik!$K$8:$M$8)</c:f>
              <c:numCache>
                <c:formatCode>0.0</c:formatCode>
                <c:ptCount val="11"/>
                <c:pt idx="2">
                  <c:v>0</c:v>
                </c:pt>
                <c:pt idx="6">
                  <c:v>0</c:v>
                </c:pt>
                <c:pt idx="10">
                  <c:v>0</c:v>
                </c:pt>
              </c:numCache>
            </c:numRef>
          </c:val>
          <c:extLst xmlns:c16r2="http://schemas.microsoft.com/office/drawing/2015/06/chart">
            <c:ext xmlns:c16="http://schemas.microsoft.com/office/drawing/2014/chart" uri="{C3380CC4-5D6E-409C-BE32-E72D297353CC}">
              <c16:uniqueId val="{00000002-E7F4-4A54-B3C1-D99A499F2B0F}"/>
            </c:ext>
          </c:extLst>
        </c:ser>
        <c:ser>
          <c:idx val="1"/>
          <c:order val="3"/>
          <c:tx>
            <c:strRef>
              <c:f>Rechnungen_Grafik!$A$5</c:f>
              <c:strCache>
                <c:ptCount val="1"/>
                <c:pt idx="0">
                  <c:v>Bitte wählen:</c:v>
                </c:pt>
              </c:strCache>
            </c:strRef>
          </c:tx>
          <c:spPr>
            <a:solidFill>
              <a:schemeClr val="accent3"/>
            </a:solidFill>
          </c:spPr>
          <c:invertIfNegative val="0"/>
          <c:cat>
            <c:multiLvlStrRef>
              <c:f>(Rechnungen_Grafik!$C$2:$E$3,Rechnungen_Grafik!$F$2:$F$3,Rechnungen_Grafik!$G$2:$I$3,Rechnungen_Grafik!$J$2:$J$3,Rechnungen_Grafik!$K$2:$M$3)</c:f>
              <c:multiLvlStrCache>
                <c:ptCount val="11"/>
                <c:lvl>
                  <c:pt idx="0">
                    <c:v>Saldo</c:v>
                  </c:pt>
                  <c:pt idx="1">
                    <c:v>Output</c:v>
                  </c:pt>
                  <c:pt idx="2">
                    <c:v>Input</c:v>
                  </c:pt>
                  <c:pt idx="4">
                    <c:v>Saldo</c:v>
                  </c:pt>
                  <c:pt idx="5">
                    <c:v>Output</c:v>
                  </c:pt>
                  <c:pt idx="6">
                    <c:v>Input</c:v>
                  </c:pt>
                  <c:pt idx="8">
                    <c:v>Saldo</c:v>
                  </c:pt>
                  <c:pt idx="9">
                    <c:v>Output</c:v>
                  </c:pt>
                  <c:pt idx="10">
                    <c:v>Input</c:v>
                  </c:pt>
                </c:lvl>
                <c:lvl>
                  <c:pt idx="0">
                    <c:v>Kalium</c:v>
                  </c:pt>
                  <c:pt idx="3">
                    <c:v>  </c:v>
                  </c:pt>
                  <c:pt idx="4">
                    <c:v>Phosphat</c:v>
                  </c:pt>
                  <c:pt idx="7">
                    <c:v>  </c:v>
                  </c:pt>
                  <c:pt idx="8">
                    <c:v>Stickstoff</c:v>
                  </c:pt>
                </c:lvl>
              </c:multiLvlStrCache>
            </c:multiLvlStrRef>
          </c:cat>
          <c:val>
            <c:numRef>
              <c:f>(Rechnungen_Grafik!$C$5:$E$5,Rechnungen_Grafik!$F$5,Rechnungen_Grafik!$G$5:$I$5,Rechnungen_Grafik!$J$5,Rechnungen_Grafik!$K$5:$M$5)</c:f>
              <c:numCache>
                <c:formatCode>0.0</c:formatCode>
                <c:ptCount val="11"/>
                <c:pt idx="1">
                  <c:v>0</c:v>
                </c:pt>
                <c:pt idx="5">
                  <c:v>0</c:v>
                </c:pt>
                <c:pt idx="9">
                  <c:v>0</c:v>
                </c:pt>
              </c:numCache>
            </c:numRef>
          </c:val>
          <c:extLst xmlns:c16r2="http://schemas.microsoft.com/office/drawing/2015/06/chart">
            <c:ext xmlns:c16="http://schemas.microsoft.com/office/drawing/2014/chart" uri="{C3380CC4-5D6E-409C-BE32-E72D297353CC}">
              <c16:uniqueId val="{00000003-E7F4-4A54-B3C1-D99A499F2B0F}"/>
            </c:ext>
          </c:extLst>
        </c:ser>
        <c:ser>
          <c:idx val="2"/>
          <c:order val="4"/>
          <c:tx>
            <c:strRef>
              <c:f>Rechnungen_Grafik!$A$6</c:f>
              <c:strCache>
                <c:ptCount val="1"/>
                <c:pt idx="0">
                  <c:v>Bitte wählen:</c:v>
                </c:pt>
              </c:strCache>
            </c:strRef>
          </c:tx>
          <c:spPr>
            <a:solidFill>
              <a:schemeClr val="accent6">
                <a:lumMod val="75000"/>
              </a:schemeClr>
            </a:solidFill>
          </c:spPr>
          <c:invertIfNegative val="0"/>
          <c:cat>
            <c:multiLvlStrRef>
              <c:f>(Rechnungen_Grafik!$C$2:$E$3,Rechnungen_Grafik!$F$2:$F$3,Rechnungen_Grafik!$G$2:$I$3,Rechnungen_Grafik!$J$2:$J$3,Rechnungen_Grafik!$K$2:$M$3)</c:f>
              <c:multiLvlStrCache>
                <c:ptCount val="11"/>
                <c:lvl>
                  <c:pt idx="0">
                    <c:v>Saldo</c:v>
                  </c:pt>
                  <c:pt idx="1">
                    <c:v>Output</c:v>
                  </c:pt>
                  <c:pt idx="2">
                    <c:v>Input</c:v>
                  </c:pt>
                  <c:pt idx="4">
                    <c:v>Saldo</c:v>
                  </c:pt>
                  <c:pt idx="5">
                    <c:v>Output</c:v>
                  </c:pt>
                  <c:pt idx="6">
                    <c:v>Input</c:v>
                  </c:pt>
                  <c:pt idx="8">
                    <c:v>Saldo</c:v>
                  </c:pt>
                  <c:pt idx="9">
                    <c:v>Output</c:v>
                  </c:pt>
                  <c:pt idx="10">
                    <c:v>Input</c:v>
                  </c:pt>
                </c:lvl>
                <c:lvl>
                  <c:pt idx="0">
                    <c:v>Kalium</c:v>
                  </c:pt>
                  <c:pt idx="3">
                    <c:v>  </c:v>
                  </c:pt>
                  <c:pt idx="4">
                    <c:v>Phosphat</c:v>
                  </c:pt>
                  <c:pt idx="7">
                    <c:v>  </c:v>
                  </c:pt>
                  <c:pt idx="8">
                    <c:v>Stickstoff</c:v>
                  </c:pt>
                </c:lvl>
              </c:multiLvlStrCache>
            </c:multiLvlStrRef>
          </c:cat>
          <c:val>
            <c:numRef>
              <c:f>(Rechnungen_Grafik!$C$6:$E$6,Rechnungen_Grafik!$F$6,Rechnungen_Grafik!$G$6:$I$6,Rechnungen_Grafik!$J$6,Rechnungen_Grafik!$K$6:$M$6)</c:f>
              <c:numCache>
                <c:formatCode>0.0</c:formatCode>
                <c:ptCount val="11"/>
                <c:pt idx="1">
                  <c:v>0</c:v>
                </c:pt>
                <c:pt idx="5">
                  <c:v>0</c:v>
                </c:pt>
                <c:pt idx="9">
                  <c:v>0</c:v>
                </c:pt>
              </c:numCache>
            </c:numRef>
          </c:val>
          <c:extLst xmlns:c16r2="http://schemas.microsoft.com/office/drawing/2015/06/chart">
            <c:ext xmlns:c16="http://schemas.microsoft.com/office/drawing/2014/chart" uri="{C3380CC4-5D6E-409C-BE32-E72D297353CC}">
              <c16:uniqueId val="{00000004-E7F4-4A54-B3C1-D99A499F2B0F}"/>
            </c:ext>
          </c:extLst>
        </c:ser>
        <c:ser>
          <c:idx val="0"/>
          <c:order val="5"/>
          <c:tx>
            <c:strRef>
              <c:f>Rechnungen_Grafik!$A$4</c:f>
              <c:strCache>
                <c:ptCount val="1"/>
                <c:pt idx="0">
                  <c:v>Saldo</c:v>
                </c:pt>
              </c:strCache>
            </c:strRef>
          </c:tx>
          <c:spPr>
            <a:solidFill>
              <a:schemeClr val="bg1">
                <a:lumMod val="50000"/>
              </a:schemeClr>
            </a:solidFill>
          </c:spPr>
          <c:invertIfNegative val="0"/>
          <c:cat>
            <c:multiLvlStrRef>
              <c:f>(Rechnungen_Grafik!$C$2:$E$3,Rechnungen_Grafik!$F$2:$F$3,Rechnungen_Grafik!$G$2:$I$3,Rechnungen_Grafik!$J$2:$J$3,Rechnungen_Grafik!$K$2:$M$3)</c:f>
              <c:multiLvlStrCache>
                <c:ptCount val="11"/>
                <c:lvl>
                  <c:pt idx="0">
                    <c:v>Saldo</c:v>
                  </c:pt>
                  <c:pt idx="1">
                    <c:v>Output</c:v>
                  </c:pt>
                  <c:pt idx="2">
                    <c:v>Input</c:v>
                  </c:pt>
                  <c:pt idx="4">
                    <c:v>Saldo</c:v>
                  </c:pt>
                  <c:pt idx="5">
                    <c:v>Output</c:v>
                  </c:pt>
                  <c:pt idx="6">
                    <c:v>Input</c:v>
                  </c:pt>
                  <c:pt idx="8">
                    <c:v>Saldo</c:v>
                  </c:pt>
                  <c:pt idx="9">
                    <c:v>Output</c:v>
                  </c:pt>
                  <c:pt idx="10">
                    <c:v>Input</c:v>
                  </c:pt>
                </c:lvl>
                <c:lvl>
                  <c:pt idx="0">
                    <c:v>Kalium</c:v>
                  </c:pt>
                  <c:pt idx="3">
                    <c:v>  </c:v>
                  </c:pt>
                  <c:pt idx="4">
                    <c:v>Phosphat</c:v>
                  </c:pt>
                  <c:pt idx="7">
                    <c:v>  </c:v>
                  </c:pt>
                  <c:pt idx="8">
                    <c:v>Stickstoff</c:v>
                  </c:pt>
                </c:lvl>
              </c:multiLvlStrCache>
            </c:multiLvlStrRef>
          </c:cat>
          <c:val>
            <c:numRef>
              <c:f>(Rechnungen_Grafik!$C$4:$E$4,Rechnungen_Grafik!$F$4,Rechnungen_Grafik!$G$4:$I$4,Rechnungen_Grafik!$J$4,Rechnungen_Grafik!$K$4:$M$4)</c:f>
              <c:numCache>
                <c:formatCode>0.0</c:formatCode>
                <c:ptCount val="11"/>
                <c:pt idx="0">
                  <c:v>0</c:v>
                </c:pt>
                <c:pt idx="4">
                  <c:v>0</c:v>
                </c:pt>
                <c:pt idx="8">
                  <c:v>0</c:v>
                </c:pt>
              </c:numCache>
            </c:numRef>
          </c:val>
          <c:extLst xmlns:c16r2="http://schemas.microsoft.com/office/drawing/2015/06/chart">
            <c:ext xmlns:c16="http://schemas.microsoft.com/office/drawing/2014/chart" uri="{C3380CC4-5D6E-409C-BE32-E72D297353CC}">
              <c16:uniqueId val="{00000005-E7F4-4A54-B3C1-D99A499F2B0F}"/>
            </c:ext>
          </c:extLst>
        </c:ser>
        <c:dLbls>
          <c:showLegendKey val="0"/>
          <c:showVal val="0"/>
          <c:showCatName val="0"/>
          <c:showSerName val="0"/>
          <c:showPercent val="0"/>
          <c:showBubbleSize val="0"/>
        </c:dLbls>
        <c:gapWidth val="55"/>
        <c:gapDepth val="55"/>
        <c:shape val="box"/>
        <c:axId val="125131776"/>
        <c:axId val="128463616"/>
        <c:axId val="0"/>
      </c:bar3DChart>
      <c:catAx>
        <c:axId val="125131776"/>
        <c:scaling>
          <c:orientation val="minMax"/>
        </c:scaling>
        <c:delete val="0"/>
        <c:axPos val="l"/>
        <c:numFmt formatCode="General" sourceLinked="0"/>
        <c:majorTickMark val="none"/>
        <c:minorTickMark val="none"/>
        <c:tickLblPos val="low"/>
        <c:txPr>
          <a:bodyPr/>
          <a:lstStyle/>
          <a:p>
            <a:pPr>
              <a:defRPr sz="1600"/>
            </a:pPr>
            <a:endParaRPr lang="de-DE"/>
          </a:p>
        </c:txPr>
        <c:crossAx val="128463616"/>
        <c:crosses val="autoZero"/>
        <c:auto val="1"/>
        <c:lblAlgn val="ctr"/>
        <c:lblOffset val="100"/>
        <c:noMultiLvlLbl val="0"/>
      </c:catAx>
      <c:valAx>
        <c:axId val="128463616"/>
        <c:scaling>
          <c:orientation val="minMax"/>
          <c:max val="250"/>
          <c:min val="-50"/>
        </c:scaling>
        <c:delete val="0"/>
        <c:axPos val="b"/>
        <c:majorGridlines/>
        <c:minorGridlines/>
        <c:title>
          <c:tx>
            <c:rich>
              <a:bodyPr/>
              <a:lstStyle/>
              <a:p>
                <a:pPr>
                  <a:defRPr sz="1400"/>
                </a:pPr>
                <a:r>
                  <a:rPr lang="en-US" sz="1400"/>
                  <a:t>[kg/ha]</a:t>
                </a:r>
              </a:p>
            </c:rich>
          </c:tx>
          <c:layout>
            <c:manualLayout>
              <c:xMode val="edge"/>
              <c:yMode val="edge"/>
              <c:x val="0.4971060984168697"/>
              <c:y val="0.86642392817868252"/>
            </c:manualLayout>
          </c:layout>
          <c:overlay val="0"/>
        </c:title>
        <c:numFmt formatCode="General" sourceLinked="0"/>
        <c:majorTickMark val="in"/>
        <c:minorTickMark val="none"/>
        <c:tickLblPos val="nextTo"/>
        <c:txPr>
          <a:bodyPr/>
          <a:lstStyle/>
          <a:p>
            <a:pPr>
              <a:defRPr sz="1800"/>
            </a:pPr>
            <a:endParaRPr lang="de-DE"/>
          </a:p>
        </c:txPr>
        <c:crossAx val="125131776"/>
        <c:crosses val="autoZero"/>
        <c:crossBetween val="between"/>
        <c:majorUnit val="50"/>
        <c:minorUnit val="25"/>
      </c:valAx>
    </c:plotArea>
    <c:legend>
      <c:legendPos val="b"/>
      <c:layout>
        <c:manualLayout>
          <c:xMode val="edge"/>
          <c:yMode val="edge"/>
          <c:x val="1.5767083140290985E-2"/>
          <c:y val="0.92682471409966261"/>
          <c:w val="0.97459521914977165"/>
          <c:h val="3.5913942778647269E-2"/>
        </c:manualLayout>
      </c:layout>
      <c:overlay val="0"/>
      <c:txPr>
        <a:bodyPr/>
        <a:lstStyle/>
        <a:p>
          <a:pPr>
            <a:defRPr sz="1400"/>
          </a:pPr>
          <a:endParaRPr lang="de-DE"/>
        </a:p>
      </c:txPr>
    </c:legend>
    <c:plotVisOnly val="1"/>
    <c:dispBlanksAs val="gap"/>
    <c:showDLblsOverMax val="0"/>
  </c:chart>
  <c:spPr>
    <a:ln w="0">
      <a:noFill/>
    </a:ln>
  </c:spPr>
  <c:printSettings>
    <c:headerFooter/>
    <c:pageMargins b="0.78740157499999996" l="0.7" r="0.7" t="0.78740157499999996" header="0.3" footer="0.3"/>
    <c:pageSetup orientation="landscape"/>
  </c:printSettings>
</c:chartSpac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image" Target="../media/image7.emf"/><Relationship Id="rId7" Type="http://schemas.openxmlformats.org/officeDocument/2006/relationships/image" Target="../media/image3.emf"/><Relationship Id="rId2" Type="http://schemas.openxmlformats.org/officeDocument/2006/relationships/image" Target="../media/image8.emf"/><Relationship Id="rId1" Type="http://schemas.openxmlformats.org/officeDocument/2006/relationships/image" Target="../media/image9.emf"/><Relationship Id="rId6" Type="http://schemas.openxmlformats.org/officeDocument/2006/relationships/image" Target="../media/image4.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6.emf"/><Relationship Id="rId9"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13</xdr:row>
          <xdr:rowOff>9525</xdr:rowOff>
        </xdr:from>
        <xdr:to>
          <xdr:col>6</xdr:col>
          <xdr:colOff>171450</xdr:colOff>
          <xdr:row>14</xdr:row>
          <xdr:rowOff>0</xdr:rowOff>
        </xdr:to>
        <xdr:sp macro="" textlink="">
          <xdr:nvSpPr>
            <xdr:cNvPr id="1040" name="ComboBox2" hidden="1">
              <a:extLst>
                <a:ext uri="{63B3BB69-23CF-44E3-9099-C40C66FF867C}">
                  <a14:compatExt spid="_x0000_s10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6</xdr:col>
          <xdr:colOff>171450</xdr:colOff>
          <xdr:row>39</xdr:row>
          <xdr:rowOff>19050</xdr:rowOff>
        </xdr:to>
        <xdr:sp macro="" textlink="">
          <xdr:nvSpPr>
            <xdr:cNvPr id="1049" name="ComboBox8" hidden="1">
              <a:extLst>
                <a:ext uri="{63B3BB69-23CF-44E3-9099-C40C66FF867C}">
                  <a14:compatExt spid="_x0000_s10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6</xdr:col>
          <xdr:colOff>171450</xdr:colOff>
          <xdr:row>40</xdr:row>
          <xdr:rowOff>19050</xdr:rowOff>
        </xdr:to>
        <xdr:sp macro="" textlink="">
          <xdr:nvSpPr>
            <xdr:cNvPr id="1050" name="ComboBox9" hidden="1">
              <a:extLst>
                <a:ext uri="{63B3BB69-23CF-44E3-9099-C40C66FF867C}">
                  <a14:compatExt spid="_x0000_s10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6</xdr:col>
          <xdr:colOff>171450</xdr:colOff>
          <xdr:row>48</xdr:row>
          <xdr:rowOff>38100</xdr:rowOff>
        </xdr:to>
        <xdr:sp macro="" textlink="">
          <xdr:nvSpPr>
            <xdr:cNvPr id="1051" name="ComboBox4" hidden="1">
              <a:extLst>
                <a:ext uri="{63B3BB69-23CF-44E3-9099-C40C66FF867C}">
                  <a14:compatExt spid="_x0000_s10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6</xdr:col>
          <xdr:colOff>171450</xdr:colOff>
          <xdr:row>41</xdr:row>
          <xdr:rowOff>19050</xdr:rowOff>
        </xdr:to>
        <xdr:sp macro="" textlink="">
          <xdr:nvSpPr>
            <xdr:cNvPr id="1052" name="ComboBox6" hidden="1">
              <a:extLst>
                <a:ext uri="{63B3BB69-23CF-44E3-9099-C40C66FF867C}">
                  <a14:compatExt spid="_x0000_s10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6</xdr:col>
          <xdr:colOff>171450</xdr:colOff>
          <xdr:row>49</xdr:row>
          <xdr:rowOff>66675</xdr:rowOff>
        </xdr:to>
        <xdr:sp macro="" textlink="">
          <xdr:nvSpPr>
            <xdr:cNvPr id="1053" name="ComboBox5" hidden="1">
              <a:extLst>
                <a:ext uri="{63B3BB69-23CF-44E3-9099-C40C66FF867C}">
                  <a14:compatExt spid="_x0000_s10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6</xdr:col>
          <xdr:colOff>171450</xdr:colOff>
          <xdr:row>50</xdr:row>
          <xdr:rowOff>19050</xdr:rowOff>
        </xdr:to>
        <xdr:sp macro="" textlink="">
          <xdr:nvSpPr>
            <xdr:cNvPr id="1054" name="ComboBox7" hidden="1">
              <a:extLst>
                <a:ext uri="{63B3BB69-23CF-44E3-9099-C40C66FF867C}">
                  <a14:compatExt spid="_x0000_s10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0</xdr:rowOff>
        </xdr:from>
        <xdr:to>
          <xdr:col>6</xdr:col>
          <xdr:colOff>171450</xdr:colOff>
          <xdr:row>51</xdr:row>
          <xdr:rowOff>28575</xdr:rowOff>
        </xdr:to>
        <xdr:sp macro="" textlink="">
          <xdr:nvSpPr>
            <xdr:cNvPr id="1055" name="ComboBox10" hidden="1">
              <a:extLst>
                <a:ext uri="{63B3BB69-23CF-44E3-9099-C40C66FF867C}">
                  <a14:compatExt spid="_x0000_s10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6</xdr:col>
          <xdr:colOff>171450</xdr:colOff>
          <xdr:row>38</xdr:row>
          <xdr:rowOff>19050</xdr:rowOff>
        </xdr:to>
        <xdr:sp macro="" textlink="">
          <xdr:nvSpPr>
            <xdr:cNvPr id="1056" name="ComboBox11" hidden="1">
              <a:extLst>
                <a:ext uri="{63B3BB69-23CF-44E3-9099-C40C66FF867C}">
                  <a14:compatExt spid="_x0000_s10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9525</xdr:rowOff>
        </xdr:from>
        <xdr:to>
          <xdr:col>2</xdr:col>
          <xdr:colOff>1209675</xdr:colOff>
          <xdr:row>17</xdr:row>
          <xdr:rowOff>209550</xdr:rowOff>
        </xdr:to>
        <xdr:sp macro="" textlink="">
          <xdr:nvSpPr>
            <xdr:cNvPr id="1057" name="ComboBox1" hidden="1">
              <a:extLst>
                <a:ext uri="{63B3BB69-23CF-44E3-9099-C40C66FF867C}">
                  <a14:compatExt spid="_x0000_s1057"/>
                </a:ext>
              </a:extLst>
            </xdr:cNvPr>
            <xdr:cNvSpPr/>
          </xdr:nvSpPr>
          <xdr:spPr>
            <a:xfrm>
              <a:off x="0" y="0"/>
              <a:ext cx="0" cy="0"/>
            </a:xfrm>
            <a:prstGeom prst="rect">
              <a:avLst/>
            </a:prstGeom>
          </xdr:spPr>
        </xdr:sp>
        <xdr:clientData fLocksWithSheet="0"/>
      </xdr:twoCellAnchor>
    </mc:Choice>
    <mc:Fallback/>
  </mc:AlternateContent>
  <xdr:twoCellAnchor>
    <xdr:from>
      <xdr:col>0</xdr:col>
      <xdr:colOff>1</xdr:colOff>
      <xdr:row>57</xdr:row>
      <xdr:rowOff>0</xdr:rowOff>
    </xdr:from>
    <xdr:to>
      <xdr:col>12</xdr:col>
      <xdr:colOff>637310</xdr:colOff>
      <xdr:row>62</xdr:row>
      <xdr:rowOff>148070</xdr:rowOff>
    </xdr:to>
    <xdr:sp macro="" textlink="">
      <xdr:nvSpPr>
        <xdr:cNvPr id="15" name="Textfeld 14">
          <a:extLst>
            <a:ext uri="{FF2B5EF4-FFF2-40B4-BE49-F238E27FC236}">
              <a16:creationId xmlns="" xmlns:a16="http://schemas.microsoft.com/office/drawing/2014/main" id="{00000000-0008-0000-0100-00000A000000}"/>
            </a:ext>
          </a:extLst>
        </xdr:cNvPr>
        <xdr:cNvSpPr txBox="1"/>
      </xdr:nvSpPr>
      <xdr:spPr>
        <a:xfrm>
          <a:off x="1" y="14720455"/>
          <a:ext cx="9102436" cy="1117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Arial" panose="020B0604020202020204" pitchFamily="34" charset="0"/>
              <a:ea typeface="+mn-ea"/>
              <a:cs typeface="Arial" panose="020B0604020202020204" pitchFamily="34" charset="0"/>
            </a:rPr>
            <a:t>Impressum</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Herausgeber:</a:t>
          </a:r>
        </a:p>
        <a:p>
          <a:r>
            <a:rPr lang="de-DE" sz="1100">
              <a:solidFill>
                <a:schemeClr val="dk1"/>
              </a:solidFill>
              <a:effectLst/>
              <a:latin typeface="Arial" panose="020B0604020202020204" pitchFamily="34" charset="0"/>
              <a:ea typeface="+mn-ea"/>
              <a:cs typeface="Arial" panose="020B0604020202020204" pitchFamily="34" charset="0"/>
            </a:rPr>
            <a:t>Landwirtschaftliches Technologiezentrum Augustenberg (LTZ), Außenstelle Rheinstetten-Forchheim, Kutschenweg</a:t>
          </a:r>
          <a:r>
            <a:rPr lang="de-DE" sz="1100" baseline="0">
              <a:solidFill>
                <a:schemeClr val="dk1"/>
              </a:solidFill>
              <a:effectLst/>
              <a:latin typeface="Arial" panose="020B0604020202020204" pitchFamily="34" charset="0"/>
              <a:ea typeface="+mn-ea"/>
              <a:cs typeface="Arial" panose="020B0604020202020204" pitchFamily="34" charset="0"/>
            </a:rPr>
            <a:t> 20</a:t>
          </a:r>
          <a:r>
            <a:rPr lang="de-DE" sz="1100">
              <a:solidFill>
                <a:schemeClr val="dk1"/>
              </a:solidFill>
              <a:effectLst/>
              <a:latin typeface="Arial" panose="020B0604020202020204" pitchFamily="34" charset="0"/>
              <a:ea typeface="+mn-ea"/>
              <a:cs typeface="Arial" panose="020B0604020202020204" pitchFamily="34" charset="0"/>
            </a:rPr>
            <a:t>, 76287 Rheinstetten, </a:t>
          </a:r>
        </a:p>
        <a:p>
          <a:r>
            <a:rPr lang="de-DE" sz="1100">
              <a:solidFill>
                <a:schemeClr val="dk1"/>
              </a:solidFill>
              <a:effectLst/>
              <a:latin typeface="Arial" panose="020B0604020202020204" pitchFamily="34" charset="0"/>
              <a:ea typeface="+mn-ea"/>
              <a:cs typeface="Arial" panose="020B0604020202020204" pitchFamily="34" charset="0"/>
            </a:rPr>
            <a:t>Tel.: 0721/9518-30, Fax: 0721/9518-202. E-Mail: </a:t>
          </a:r>
          <a:r>
            <a:rPr lang="de-DE"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poststelle-fo@ltz.bwl.de</a:t>
          </a:r>
          <a:r>
            <a:rPr lang="de-DE" sz="1100">
              <a:solidFill>
                <a:schemeClr val="dk1"/>
              </a:solidFill>
              <a:effectLst/>
              <a:latin typeface="Arial" panose="020B0604020202020204" pitchFamily="34" charset="0"/>
              <a:ea typeface="+mn-ea"/>
              <a:cs typeface="Arial" panose="020B0604020202020204" pitchFamily="34" charset="0"/>
            </a:rPr>
            <a:t>, </a:t>
          </a:r>
          <a:r>
            <a:rPr lang="de-DE"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www.ltz-augustenberg.de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Bearbeitung: Steffen Raible</a:t>
          </a:r>
          <a:r>
            <a:rPr lang="de-DE" sz="1100" baseline="0">
              <a:solidFill>
                <a:schemeClr val="dk1"/>
              </a:solidFill>
              <a:effectLst/>
              <a:latin typeface="Arial" panose="020B0604020202020204" pitchFamily="34" charset="0"/>
              <a:ea typeface="+mn-ea"/>
              <a:cs typeface="Arial" panose="020B0604020202020204" pitchFamily="34" charset="0"/>
            </a:rPr>
            <a:t> &amp; Hanna Krautscheid, Referat 11				Stand: Dezember 2020</a:t>
          </a:r>
          <a:endParaRPr lang="de-DE" sz="1100">
            <a:solidFill>
              <a:schemeClr val="dk1"/>
            </a:solidFill>
            <a:effectLst/>
            <a:latin typeface="Arial" panose="020B0604020202020204" pitchFamily="34" charset="0"/>
            <a:ea typeface="+mn-ea"/>
            <a:cs typeface="Arial" panose="020B0604020202020204" pitchFamily="34" charset="0"/>
          </a:endParaRPr>
        </a:p>
        <a:p>
          <a:endParaRPr lang="de-DE" sz="11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3</xdr:col>
          <xdr:colOff>619125</xdr:colOff>
          <xdr:row>16</xdr:row>
          <xdr:rowOff>219075</xdr:rowOff>
        </xdr:from>
        <xdr:to>
          <xdr:col>4</xdr:col>
          <xdr:colOff>257175</xdr:colOff>
          <xdr:row>18</xdr:row>
          <xdr:rowOff>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16</xdr:row>
          <xdr:rowOff>219075</xdr:rowOff>
        </xdr:from>
        <xdr:to>
          <xdr:col>6</xdr:col>
          <xdr:colOff>76200</xdr:colOff>
          <xdr:row>18</xdr:row>
          <xdr:rowOff>9525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30480</xdr:rowOff>
    </xdr:from>
    <xdr:to>
      <xdr:col>6</xdr:col>
      <xdr:colOff>57150</xdr:colOff>
      <xdr:row>2</xdr:row>
      <xdr:rowOff>152400</xdr:rowOff>
    </xdr:to>
    <xdr:sp macro="" textlink="">
      <xdr:nvSpPr>
        <xdr:cNvPr id="3" name="Textfeld 2">
          <a:extLst>
            <a:ext uri="{FF2B5EF4-FFF2-40B4-BE49-F238E27FC236}">
              <a16:creationId xmlns="" xmlns:a16="http://schemas.microsoft.com/office/drawing/2014/main" id="{00000000-0008-0000-0100-000003000000}"/>
            </a:ext>
          </a:extLst>
        </xdr:cNvPr>
        <xdr:cNvSpPr txBox="1"/>
      </xdr:nvSpPr>
      <xdr:spPr>
        <a:xfrm>
          <a:off x="0" y="30480"/>
          <a:ext cx="5648325" cy="5124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2400" b="1">
              <a:solidFill>
                <a:schemeClr val="dk1"/>
              </a:solidFill>
              <a:effectLst/>
              <a:latin typeface="+mn-lt"/>
              <a:ea typeface="+mn-ea"/>
              <a:cs typeface="+mn-cs"/>
            </a:rPr>
            <a:t>Ergebnisse</a:t>
          </a:r>
          <a:r>
            <a:rPr lang="de-DE" sz="2400" b="1" baseline="0">
              <a:solidFill>
                <a:schemeClr val="dk1"/>
              </a:solidFill>
              <a:effectLst/>
              <a:latin typeface="+mn-lt"/>
              <a:ea typeface="+mn-ea"/>
              <a:cs typeface="+mn-cs"/>
            </a:rPr>
            <a:t> Schlagbilanz</a:t>
          </a:r>
          <a:endParaRPr lang="de-DE" sz="2800">
            <a:effectLst/>
          </a:endParaRPr>
        </a:p>
        <a:p>
          <a:pPr algn="l"/>
          <a:endParaRPr lang="de-DE" sz="1800" b="1" baseline="0">
            <a:latin typeface="Arial" panose="020B0604020202020204" pitchFamily="34" charset="0"/>
            <a:cs typeface="Arial" panose="020B0604020202020204" pitchFamily="34" charset="0"/>
          </a:endParaRPr>
        </a:p>
      </xdr:txBody>
    </xdr:sp>
    <xdr:clientData/>
  </xdr:twoCellAnchor>
  <xdr:twoCellAnchor>
    <xdr:from>
      <xdr:col>0</xdr:col>
      <xdr:colOff>0</xdr:colOff>
      <xdr:row>31</xdr:row>
      <xdr:rowOff>0</xdr:rowOff>
    </xdr:from>
    <xdr:to>
      <xdr:col>11</xdr:col>
      <xdr:colOff>809625</xdr:colOff>
      <xdr:row>65</xdr:row>
      <xdr:rowOff>60411</xdr:rowOff>
    </xdr:to>
    <xdr:graphicFrame macro="">
      <xdr:nvGraphicFramePr>
        <xdr:cNvPr id="7" name="Diagramm 6">
          <a:extLst>
            <a:ext uri="{FF2B5EF4-FFF2-40B4-BE49-F238E27FC236}">
              <a16:creationId xmlns="" xmlns:a16="http://schemas.microsoft.com/office/drawing/2014/main" id="{00000000-0008-0000-01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64</xdr:row>
      <xdr:rowOff>173354</xdr:rowOff>
    </xdr:from>
    <xdr:to>
      <xdr:col>11</xdr:col>
      <xdr:colOff>781050</xdr:colOff>
      <xdr:row>69</xdr:row>
      <xdr:rowOff>167640</xdr:rowOff>
    </xdr:to>
    <xdr:sp macro="" textlink="">
      <xdr:nvSpPr>
        <xdr:cNvPr id="10" name="Textfeld 9">
          <a:extLst>
            <a:ext uri="{FF2B5EF4-FFF2-40B4-BE49-F238E27FC236}">
              <a16:creationId xmlns="" xmlns:a16="http://schemas.microsoft.com/office/drawing/2014/main" id="{00000000-0008-0000-0100-00000A000000}"/>
            </a:ext>
          </a:extLst>
        </xdr:cNvPr>
        <xdr:cNvSpPr txBox="1"/>
      </xdr:nvSpPr>
      <xdr:spPr>
        <a:xfrm>
          <a:off x="0" y="14575154"/>
          <a:ext cx="11029950" cy="946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Arial" panose="020B0604020202020204" pitchFamily="34" charset="0"/>
              <a:ea typeface="+mn-ea"/>
              <a:cs typeface="Arial" panose="020B0604020202020204" pitchFamily="34" charset="0"/>
            </a:rPr>
            <a:t>Impressum</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Herausgeber:</a:t>
          </a:r>
        </a:p>
        <a:p>
          <a:r>
            <a:rPr lang="de-DE" sz="1100">
              <a:solidFill>
                <a:schemeClr val="dk1"/>
              </a:solidFill>
              <a:effectLst/>
              <a:latin typeface="Arial" panose="020B0604020202020204" pitchFamily="34" charset="0"/>
              <a:ea typeface="+mn-ea"/>
              <a:cs typeface="Arial" panose="020B0604020202020204" pitchFamily="34" charset="0"/>
            </a:rPr>
            <a:t>Landwirtschaftliches Technologiezentrum Augustenberg (LTZ), Außenstelle Rheinstetten-Forchheim, Kutschenweg</a:t>
          </a:r>
          <a:r>
            <a:rPr lang="de-DE" sz="1100" baseline="0">
              <a:solidFill>
                <a:schemeClr val="dk1"/>
              </a:solidFill>
              <a:effectLst/>
              <a:latin typeface="Arial" panose="020B0604020202020204" pitchFamily="34" charset="0"/>
              <a:ea typeface="+mn-ea"/>
              <a:cs typeface="Arial" panose="020B0604020202020204" pitchFamily="34" charset="0"/>
            </a:rPr>
            <a:t> 20</a:t>
          </a:r>
          <a:r>
            <a:rPr lang="de-DE" sz="1100">
              <a:solidFill>
                <a:schemeClr val="dk1"/>
              </a:solidFill>
              <a:effectLst/>
              <a:latin typeface="Arial" panose="020B0604020202020204" pitchFamily="34" charset="0"/>
              <a:ea typeface="+mn-ea"/>
              <a:cs typeface="Arial" panose="020B0604020202020204" pitchFamily="34" charset="0"/>
            </a:rPr>
            <a:t>, 76287 Rheinstetten, </a:t>
          </a:r>
        </a:p>
        <a:p>
          <a:r>
            <a:rPr lang="de-DE" sz="1100">
              <a:solidFill>
                <a:schemeClr val="dk1"/>
              </a:solidFill>
              <a:effectLst/>
              <a:latin typeface="Arial" panose="020B0604020202020204" pitchFamily="34" charset="0"/>
              <a:ea typeface="+mn-ea"/>
              <a:cs typeface="Arial" panose="020B0604020202020204" pitchFamily="34" charset="0"/>
            </a:rPr>
            <a:t>Tel.: 0721/9518-30, Fax: 0721/9518-202. E-Mail: </a:t>
          </a:r>
          <a:r>
            <a:rPr lang="de-DE"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poststelle-fo@ltz.bwl.de</a:t>
          </a:r>
          <a:r>
            <a:rPr lang="de-DE" sz="1100">
              <a:solidFill>
                <a:schemeClr val="dk1"/>
              </a:solidFill>
              <a:effectLst/>
              <a:latin typeface="Arial" panose="020B0604020202020204" pitchFamily="34" charset="0"/>
              <a:ea typeface="+mn-ea"/>
              <a:cs typeface="Arial" panose="020B0604020202020204" pitchFamily="34" charset="0"/>
            </a:rPr>
            <a:t>, </a:t>
          </a:r>
          <a:r>
            <a:rPr lang="de-DE"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www.ltz-augustenberg.de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Bearbeitung: Steffen Raible</a:t>
          </a:r>
          <a:r>
            <a:rPr lang="de-DE" sz="1100" baseline="0">
              <a:solidFill>
                <a:schemeClr val="dk1"/>
              </a:solidFill>
              <a:effectLst/>
              <a:latin typeface="Arial" panose="020B0604020202020204" pitchFamily="34" charset="0"/>
              <a:ea typeface="+mn-ea"/>
              <a:cs typeface="Arial" panose="020B0604020202020204" pitchFamily="34" charset="0"/>
            </a:rPr>
            <a:t>  &amp; Hanna Krautscheid, Referat 11						Stand: Dezember 2020</a:t>
          </a:r>
          <a:endParaRPr lang="de-DE" sz="1100">
            <a:solidFill>
              <a:schemeClr val="dk1"/>
            </a:solidFill>
            <a:effectLst/>
            <a:latin typeface="Arial" panose="020B0604020202020204" pitchFamily="34" charset="0"/>
            <a:ea typeface="+mn-ea"/>
            <a:cs typeface="Arial" panose="020B0604020202020204" pitchFamily="34" charset="0"/>
          </a:endParaRPr>
        </a:p>
        <a:p>
          <a:endParaRPr lang="de-DE" sz="1100"/>
        </a:p>
      </xdr:txBody>
    </xdr:sp>
    <xdr:clientData/>
  </xdr:twoCellAnchor>
  <xdr:twoCellAnchor>
    <xdr:from>
      <xdr:col>0</xdr:col>
      <xdr:colOff>0</xdr:colOff>
      <xdr:row>27</xdr:row>
      <xdr:rowOff>24765</xdr:rowOff>
    </xdr:from>
    <xdr:to>
      <xdr:col>10</xdr:col>
      <xdr:colOff>47625</xdr:colOff>
      <xdr:row>29</xdr:row>
      <xdr:rowOff>110491</xdr:rowOff>
    </xdr:to>
    <xdr:sp macro="" textlink="">
      <xdr:nvSpPr>
        <xdr:cNvPr id="2" name="Textfeld 1">
          <a:extLst>
            <a:ext uri="{FF2B5EF4-FFF2-40B4-BE49-F238E27FC236}">
              <a16:creationId xmlns="" xmlns:a16="http://schemas.microsoft.com/office/drawing/2014/main" id="{00000000-0008-0000-0100-000002000000}"/>
            </a:ext>
          </a:extLst>
        </xdr:cNvPr>
        <xdr:cNvSpPr txBox="1"/>
      </xdr:nvSpPr>
      <xdr:spPr>
        <a:xfrm>
          <a:off x="0" y="6989445"/>
          <a:ext cx="9427845" cy="725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latin typeface="Arial" panose="020B0604020202020204" pitchFamily="34" charset="0"/>
              <a:cs typeface="Arial" panose="020B0604020202020204" pitchFamily="34" charset="0"/>
            </a:rPr>
            <a:t>* </a:t>
          </a:r>
          <a:r>
            <a:rPr lang="de-DE" sz="1000" b="1"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In den verwendeten Stammdaten sind die</a:t>
          </a:r>
          <a:r>
            <a:rPr lang="de-DE" sz="1000" baseline="0">
              <a:latin typeface="Arial" panose="020B0604020202020204" pitchFamily="34" charset="0"/>
              <a:cs typeface="Arial" panose="020B0604020202020204" pitchFamily="34" charset="0"/>
            </a:rPr>
            <a:t> Stall- und Lagerverluste berücksichtigt.</a:t>
          </a:r>
          <a:endParaRPr lang="de-DE" sz="1000">
            <a:latin typeface="Arial" panose="020B0604020202020204" pitchFamily="34" charset="0"/>
            <a:cs typeface="Arial" panose="020B0604020202020204" pitchFamily="34" charset="0"/>
          </a:endParaRPr>
        </a:p>
        <a:p>
          <a:pPr eaLnBrk="1" fontAlgn="auto" latinLnBrk="0" hangingPunct="1"/>
          <a:r>
            <a:rPr lang="de-DE" sz="1000" b="1">
              <a:latin typeface="Arial" panose="020B0604020202020204" pitchFamily="34" charset="0"/>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Die Ausbringungsverluste</a:t>
          </a:r>
          <a:r>
            <a:rPr lang="de-DE" sz="1000" baseline="0">
              <a:solidFill>
                <a:schemeClr val="dk1"/>
              </a:solidFill>
              <a:effectLst/>
              <a:latin typeface="Arial" panose="020B0604020202020204" pitchFamily="34" charset="0"/>
              <a:ea typeface="+mn-ea"/>
              <a:cs typeface="Arial" panose="020B0604020202020204" pitchFamily="34" charset="0"/>
            </a:rPr>
            <a:t> werden mit Standardwerten berechnet (Rindergülle 11,8 %; Schweinegülle 6,3%; Festmist u. Jauche Rinder u. Schweine 14,3%; Festmist u. Jauche Geflügel 16,7 %; Festmist u. Jauche andere Tierarten 9,1 %, Gärrückstände 10,5 %). Je nach Technik, Zeitpunkt, etc. können die realen Ausbringungsverluste abweichen.</a:t>
          </a:r>
          <a:endParaRPr lang="de-DE"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28</xdr:row>
          <xdr:rowOff>19050</xdr:rowOff>
        </xdr:from>
        <xdr:to>
          <xdr:col>1</xdr:col>
          <xdr:colOff>2571750</xdr:colOff>
          <xdr:row>29</xdr:row>
          <xdr:rowOff>0</xdr:rowOff>
        </xdr:to>
        <xdr:sp macro="" textlink="">
          <xdr:nvSpPr>
            <xdr:cNvPr id="9219" name="ComboBox1" hidden="1">
              <a:extLst>
                <a:ext uri="{63B3BB69-23CF-44E3-9099-C40C66FF867C}">
                  <a14:compatExt spid="_x0000_s9219"/>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ctrlProp" Target="../ctrlProps/ctrlProp2.xml"/><Relationship Id="rId3" Type="http://schemas.openxmlformats.org/officeDocument/2006/relationships/vmlDrawing" Target="../drawings/vmlDrawing1.vml"/><Relationship Id="rId21" Type="http://schemas.openxmlformats.org/officeDocument/2006/relationships/control" Target="../activeX/activeX9.xml"/><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trlProp" Target="../ctrlProps/ctrlProp1.xml"/><Relationship Id="rId2" Type="http://schemas.openxmlformats.org/officeDocument/2006/relationships/drawing" Target="../drawings/drawing1.xml"/><Relationship Id="rId16" Type="http://schemas.openxmlformats.org/officeDocument/2006/relationships/image" Target="../media/image6.emf"/><Relationship Id="rId20" Type="http://schemas.openxmlformats.org/officeDocument/2006/relationships/image" Target="../media/image8.emf"/><Relationship Id="rId1" Type="http://schemas.openxmlformats.org/officeDocument/2006/relationships/printerSettings" Target="../printerSettings/printerSettings1.bin"/><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10" Type="http://schemas.openxmlformats.org/officeDocument/2006/relationships/image" Target="../media/image3.emf"/><Relationship Id="rId19" Type="http://schemas.openxmlformats.org/officeDocument/2006/relationships/control" Target="../activeX/activeX8.xml"/><Relationship Id="rId4" Type="http://schemas.openxmlformats.org/officeDocument/2006/relationships/vmlDrawing" Target="../drawings/vmlDrawing2.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2.emf"/><Relationship Id="rId4" Type="http://schemas.openxmlformats.org/officeDocument/2006/relationships/control" Target="../activeX/activeX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N62"/>
  <sheetViews>
    <sheetView tabSelected="1" topLeftCell="A7" zoomScale="110" zoomScaleNormal="110" zoomScaleSheetLayoutView="100" workbookViewId="0">
      <selection activeCell="C13" sqref="C13:E13"/>
    </sheetView>
  </sheetViews>
  <sheetFormatPr baseColWidth="10" defaultColWidth="11.25" defaultRowHeight="14.25" x14ac:dyDescent="0.2"/>
  <cols>
    <col min="1" max="1" width="11.25" style="3" customWidth="1"/>
    <col min="2" max="2" width="8.25" style="3" customWidth="1"/>
    <col min="3" max="3" width="16.125" style="3" customWidth="1"/>
    <col min="4" max="4" width="8.75" style="3" customWidth="1"/>
    <col min="5" max="5" width="8" style="3" customWidth="1"/>
    <col min="6" max="6" width="8" style="4" customWidth="1"/>
    <col min="7" max="7" width="2.375" style="3" customWidth="1"/>
    <col min="8" max="9" width="9.5" style="3" customWidth="1"/>
    <col min="10" max="10" width="11.25" style="3" customWidth="1"/>
    <col min="11" max="11" width="9.25" style="3" customWidth="1"/>
    <col min="12" max="14" width="9.125" style="3" customWidth="1"/>
    <col min="15" max="16384" width="11.25" style="3"/>
  </cols>
  <sheetData>
    <row r="1" spans="1:14" ht="13.9" customHeight="1" x14ac:dyDescent="0.2">
      <c r="A1" s="457" t="s">
        <v>148</v>
      </c>
      <c r="B1" s="457"/>
      <c r="C1" s="457"/>
      <c r="D1" s="457"/>
      <c r="E1" s="457"/>
      <c r="F1" s="457"/>
      <c r="G1" s="457"/>
      <c r="H1" s="457"/>
      <c r="I1" s="457"/>
      <c r="J1" s="495" t="s">
        <v>359</v>
      </c>
      <c r="K1" s="495"/>
      <c r="L1" s="332">
        <v>2</v>
      </c>
      <c r="M1" s="331"/>
    </row>
    <row r="2" spans="1:14" ht="13.9" customHeight="1" x14ac:dyDescent="0.2">
      <c r="A2" s="457"/>
      <c r="B2" s="457"/>
      <c r="C2" s="457"/>
      <c r="D2" s="457"/>
      <c r="E2" s="457"/>
      <c r="F2" s="457"/>
      <c r="G2" s="457"/>
      <c r="H2" s="457"/>
      <c r="I2" s="457"/>
      <c r="J2" s="495" t="s">
        <v>352</v>
      </c>
      <c r="K2" s="495"/>
      <c r="L2" s="428">
        <v>44562</v>
      </c>
      <c r="M2" s="428"/>
    </row>
    <row r="3" spans="1:14" x14ac:dyDescent="0.2">
      <c r="A3" s="457"/>
      <c r="B3" s="457"/>
      <c r="C3" s="457"/>
      <c r="D3" s="457"/>
      <c r="E3" s="457"/>
      <c r="F3" s="457"/>
      <c r="G3" s="457"/>
      <c r="H3" s="457"/>
      <c r="I3" s="457"/>
    </row>
    <row r="4" spans="1:14" x14ac:dyDescent="0.2">
      <c r="A4" s="435" t="s">
        <v>353</v>
      </c>
      <c r="B4" s="436"/>
      <c r="C4" s="436"/>
      <c r="D4" s="436"/>
      <c r="E4" s="436"/>
      <c r="F4" s="436"/>
      <c r="G4" s="436"/>
      <c r="H4" s="436"/>
      <c r="I4" s="436"/>
      <c r="J4" s="436"/>
      <c r="K4" s="436"/>
      <c r="L4" s="436"/>
      <c r="M4" s="436"/>
    </row>
    <row r="5" spans="1:14" x14ac:dyDescent="0.2">
      <c r="A5" s="436"/>
      <c r="B5" s="436"/>
      <c r="C5" s="436"/>
      <c r="D5" s="436"/>
      <c r="E5" s="436"/>
      <c r="F5" s="436"/>
      <c r="G5" s="436"/>
      <c r="H5" s="436"/>
      <c r="I5" s="436"/>
      <c r="J5" s="436"/>
      <c r="K5" s="436"/>
      <c r="L5" s="436"/>
      <c r="M5" s="436"/>
    </row>
    <row r="6" spans="1:14" x14ac:dyDescent="0.2">
      <c r="A6" s="436"/>
      <c r="B6" s="436"/>
      <c r="C6" s="436"/>
      <c r="D6" s="436"/>
      <c r="E6" s="436"/>
      <c r="F6" s="436"/>
      <c r="G6" s="436"/>
      <c r="H6" s="436"/>
      <c r="I6" s="436"/>
      <c r="J6" s="436"/>
      <c r="K6" s="436"/>
      <c r="L6" s="436"/>
      <c r="M6" s="436"/>
    </row>
    <row r="7" spans="1:14" ht="13.9" customHeight="1" x14ac:dyDescent="0.2">
      <c r="A7" s="436"/>
      <c r="B7" s="436"/>
      <c r="C7" s="436"/>
      <c r="D7" s="436"/>
      <c r="E7" s="436"/>
      <c r="F7" s="436"/>
      <c r="G7" s="436"/>
      <c r="H7" s="436"/>
      <c r="I7" s="436"/>
      <c r="J7" s="436"/>
      <c r="K7" s="436"/>
      <c r="L7" s="436"/>
      <c r="M7" s="436"/>
    </row>
    <row r="8" spans="1:14" x14ac:dyDescent="0.2">
      <c r="A8" s="436"/>
      <c r="B8" s="436"/>
      <c r="C8" s="436"/>
      <c r="D8" s="436"/>
      <c r="E8" s="436"/>
      <c r="F8" s="436"/>
      <c r="G8" s="436"/>
      <c r="H8" s="436"/>
      <c r="I8" s="436"/>
      <c r="J8" s="436"/>
      <c r="K8" s="436"/>
      <c r="L8" s="436"/>
      <c r="M8" s="436"/>
    </row>
    <row r="9" spans="1:14" ht="18.75" customHeight="1" thickBot="1" x14ac:dyDescent="0.25">
      <c r="A9" s="437"/>
      <c r="B9" s="437"/>
      <c r="C9" s="437"/>
      <c r="D9" s="437"/>
      <c r="E9" s="437"/>
      <c r="F9" s="437"/>
      <c r="G9" s="437"/>
      <c r="H9" s="437"/>
      <c r="I9" s="437"/>
      <c r="J9" s="437"/>
      <c r="K9" s="437"/>
      <c r="L9" s="437"/>
      <c r="M9" s="437"/>
    </row>
    <row r="10" spans="1:14" ht="29.45" customHeight="1" x14ac:dyDescent="0.2">
      <c r="A10" s="489" t="s">
        <v>325</v>
      </c>
      <c r="B10" s="416"/>
      <c r="C10" s="492"/>
      <c r="D10" s="493"/>
      <c r="E10" s="493"/>
      <c r="F10" s="493"/>
      <c r="G10" s="494"/>
      <c r="H10" s="416" t="s">
        <v>331</v>
      </c>
      <c r="I10" s="416"/>
      <c r="J10" s="416"/>
      <c r="K10" s="455">
        <v>0</v>
      </c>
      <c r="L10" s="455"/>
      <c r="M10" s="456"/>
      <c r="N10" s="5"/>
    </row>
    <row r="11" spans="1:14" s="48" customFormat="1" ht="29.45" hidden="1" customHeight="1" x14ac:dyDescent="0.25">
      <c r="A11" s="444" t="s">
        <v>288</v>
      </c>
      <c r="B11" s="425"/>
      <c r="C11" s="447"/>
      <c r="D11" s="448"/>
      <c r="E11" s="448"/>
      <c r="F11" s="448"/>
      <c r="G11" s="449"/>
      <c r="H11" s="423" t="s">
        <v>287</v>
      </c>
      <c r="I11" s="424"/>
      <c r="J11" s="425"/>
      <c r="K11" s="420"/>
      <c r="L11" s="421"/>
      <c r="M11" s="422"/>
      <c r="N11" s="49"/>
    </row>
    <row r="12" spans="1:14" s="48" customFormat="1" ht="29.45" hidden="1" customHeight="1" x14ac:dyDescent="0.25">
      <c r="A12" s="444" t="s">
        <v>204</v>
      </c>
      <c r="B12" s="425"/>
      <c r="C12" s="447"/>
      <c r="D12" s="449"/>
      <c r="E12" s="447"/>
      <c r="F12" s="448"/>
      <c r="G12" s="449"/>
      <c r="H12" s="423" t="s">
        <v>205</v>
      </c>
      <c r="I12" s="424"/>
      <c r="J12" s="425"/>
      <c r="K12" s="414"/>
      <c r="L12" s="426"/>
      <c r="M12" s="427"/>
      <c r="N12" s="49"/>
    </row>
    <row r="13" spans="1:14" ht="31.15" customHeight="1" x14ac:dyDescent="0.25">
      <c r="A13" s="490" t="s">
        <v>286</v>
      </c>
      <c r="B13" s="491"/>
      <c r="C13" s="447"/>
      <c r="D13" s="448"/>
      <c r="E13" s="449"/>
      <c r="F13" s="567"/>
      <c r="G13" s="567"/>
      <c r="H13" s="417" t="s">
        <v>326</v>
      </c>
      <c r="I13" s="417"/>
      <c r="J13" s="417"/>
      <c r="K13" s="418"/>
      <c r="L13" s="418"/>
      <c r="M13" s="419"/>
      <c r="N13" s="5"/>
    </row>
    <row r="14" spans="1:14" ht="31.15" customHeight="1" x14ac:dyDescent="0.2">
      <c r="A14" s="444" t="s">
        <v>328</v>
      </c>
      <c r="B14" s="425"/>
      <c r="C14" s="438" t="s">
        <v>36</v>
      </c>
      <c r="D14" s="439"/>
      <c r="E14" s="439"/>
      <c r="F14" s="439"/>
      <c r="G14" s="440"/>
      <c r="H14" s="417" t="s">
        <v>288</v>
      </c>
      <c r="I14" s="417"/>
      <c r="J14" s="417"/>
      <c r="K14" s="496"/>
      <c r="L14" s="496"/>
      <c r="M14" s="497"/>
      <c r="N14" s="5"/>
    </row>
    <row r="15" spans="1:14" s="48" customFormat="1" ht="61.5" customHeight="1" x14ac:dyDescent="0.2">
      <c r="A15" s="445" t="s">
        <v>290</v>
      </c>
      <c r="B15" s="446"/>
      <c r="C15" s="441" t="s">
        <v>323</v>
      </c>
      <c r="D15" s="442"/>
      <c r="E15" s="442"/>
      <c r="F15" s="442"/>
      <c r="G15" s="442"/>
      <c r="H15" s="442"/>
      <c r="I15" s="442"/>
      <c r="J15" s="442"/>
      <c r="K15" s="442"/>
      <c r="L15" s="442"/>
      <c r="M15" s="443"/>
      <c r="N15" s="49"/>
    </row>
    <row r="16" spans="1:14" s="48" customFormat="1" ht="31.15" customHeight="1" x14ac:dyDescent="0.25">
      <c r="A16" s="444" t="s">
        <v>327</v>
      </c>
      <c r="B16" s="425"/>
      <c r="C16" s="438"/>
      <c r="D16" s="439"/>
      <c r="E16" s="439"/>
      <c r="F16" s="439"/>
      <c r="G16" s="440"/>
      <c r="H16" s="417" t="s">
        <v>135</v>
      </c>
      <c r="I16" s="417"/>
      <c r="J16" s="417"/>
      <c r="K16" s="450"/>
      <c r="L16" s="451"/>
      <c r="M16" s="452"/>
      <c r="N16" s="49"/>
    </row>
    <row r="17" spans="1:14" ht="18.600000000000001" customHeight="1" x14ac:dyDescent="0.2">
      <c r="A17" s="568" t="s">
        <v>261</v>
      </c>
      <c r="B17" s="417"/>
      <c r="C17" s="82" t="s">
        <v>324</v>
      </c>
      <c r="D17" s="570" t="s">
        <v>260</v>
      </c>
      <c r="E17" s="571"/>
      <c r="F17" s="569" t="s">
        <v>259</v>
      </c>
      <c r="G17" s="569"/>
      <c r="H17" s="458" t="s">
        <v>206</v>
      </c>
      <c r="I17" s="459"/>
      <c r="J17" s="460"/>
      <c r="K17" s="414"/>
      <c r="L17" s="415"/>
      <c r="M17" s="261">
        <f>(K17/1000)*K10</f>
        <v>0</v>
      </c>
      <c r="N17" s="6"/>
    </row>
    <row r="18" spans="1:14" ht="17.25" customHeight="1" x14ac:dyDescent="0.2">
      <c r="A18" s="568"/>
      <c r="B18" s="417"/>
      <c r="C18" s="262" t="s">
        <v>36</v>
      </c>
      <c r="D18" s="572" t="s">
        <v>342</v>
      </c>
      <c r="E18" s="572"/>
      <c r="F18" s="573" t="s">
        <v>343</v>
      </c>
      <c r="G18" s="574"/>
      <c r="H18" s="461"/>
      <c r="I18" s="462"/>
      <c r="J18" s="463"/>
      <c r="K18" s="412" t="s">
        <v>6</v>
      </c>
      <c r="L18" s="413"/>
      <c r="M18" s="317" t="s">
        <v>159</v>
      </c>
      <c r="N18" s="7"/>
    </row>
    <row r="19" spans="1:14" ht="15.6" customHeight="1" x14ac:dyDescent="0.2">
      <c r="A19" s="481" t="s">
        <v>330</v>
      </c>
      <c r="B19" s="482"/>
      <c r="C19" s="546" t="str">
        <f>VLOOKUP(C14,Kultur!B3:W29,15,FALSE)</f>
        <v>Bitte wählen:</v>
      </c>
      <c r="D19" s="547"/>
      <c r="E19" s="544"/>
      <c r="F19" s="485" t="s">
        <v>155</v>
      </c>
      <c r="G19" s="486"/>
      <c r="H19" s="559" t="s">
        <v>329</v>
      </c>
      <c r="I19" s="263"/>
      <c r="J19" s="264">
        <f>VLOOKUP(C14,Kultur!B3:F29,5,FALSE)</f>
        <v>0</v>
      </c>
      <c r="K19" s="265"/>
      <c r="L19" s="266">
        <f>IF(K10&lt;&gt;0,K19/K10,0)</f>
        <v>0</v>
      </c>
      <c r="M19" s="267">
        <f>K19/10</f>
        <v>0</v>
      </c>
      <c r="N19" s="1"/>
    </row>
    <row r="20" spans="1:14" ht="15.6" customHeight="1" thickBot="1" x14ac:dyDescent="0.25">
      <c r="A20" s="483"/>
      <c r="B20" s="484"/>
      <c r="C20" s="548"/>
      <c r="D20" s="549"/>
      <c r="E20" s="545"/>
      <c r="F20" s="487"/>
      <c r="G20" s="488"/>
      <c r="H20" s="560"/>
      <c r="I20" s="473" t="s">
        <v>149</v>
      </c>
      <c r="J20" s="474"/>
      <c r="K20" s="318" t="s">
        <v>160</v>
      </c>
      <c r="L20" s="318" t="s">
        <v>39</v>
      </c>
      <c r="M20" s="319" t="s">
        <v>159</v>
      </c>
      <c r="N20" s="2"/>
    </row>
    <row r="21" spans="1:14" ht="26.45" customHeight="1" thickBot="1" x14ac:dyDescent="0.3">
      <c r="A21" s="268"/>
      <c r="B21" s="268"/>
      <c r="C21" s="269"/>
      <c r="D21" s="269"/>
      <c r="E21" s="270"/>
      <c r="F21" s="269"/>
      <c r="G21" s="269"/>
      <c r="H21" s="268"/>
      <c r="I21" s="268"/>
      <c r="J21" s="268"/>
      <c r="K21" s="271"/>
      <c r="L21" s="271"/>
      <c r="M21" s="271"/>
    </row>
    <row r="22" spans="1:14" ht="19.5" customHeight="1" x14ac:dyDescent="0.2">
      <c r="A22" s="475" t="s">
        <v>37</v>
      </c>
      <c r="B22" s="476"/>
      <c r="C22" s="477"/>
      <c r="D22" s="500" t="s">
        <v>152</v>
      </c>
      <c r="E22" s="501"/>
      <c r="F22" s="565" t="s">
        <v>159</v>
      </c>
      <c r="G22" s="272"/>
      <c r="H22" s="272"/>
      <c r="I22" s="272"/>
      <c r="J22" s="272"/>
      <c r="K22" s="273" t="s">
        <v>35</v>
      </c>
      <c r="L22" s="273" t="s">
        <v>338</v>
      </c>
      <c r="M22" s="273" t="s">
        <v>341</v>
      </c>
    </row>
    <row r="23" spans="1:14" ht="15.6" customHeight="1" thickBot="1" x14ac:dyDescent="0.25">
      <c r="A23" s="478"/>
      <c r="B23" s="479"/>
      <c r="C23" s="480"/>
      <c r="D23" s="502"/>
      <c r="E23" s="503"/>
      <c r="F23" s="566"/>
      <c r="G23" s="274"/>
      <c r="H23" s="274"/>
      <c r="I23" s="274"/>
      <c r="J23" s="274"/>
      <c r="K23" s="324" t="s">
        <v>153</v>
      </c>
      <c r="L23" s="324" t="s">
        <v>153</v>
      </c>
      <c r="M23" s="324" t="s">
        <v>153</v>
      </c>
    </row>
    <row r="24" spans="1:14" ht="8.1" customHeight="1" x14ac:dyDescent="0.25">
      <c r="A24" s="464"/>
      <c r="B24" s="465"/>
      <c r="C24" s="466"/>
      <c r="D24" s="275"/>
      <c r="E24" s="276"/>
      <c r="F24" s="277"/>
      <c r="G24" s="278"/>
      <c r="H24" s="279"/>
      <c r="I24" s="279"/>
      <c r="J24" s="280"/>
      <c r="K24" s="281"/>
      <c r="L24" s="282"/>
      <c r="M24" s="283"/>
    </row>
    <row r="25" spans="1:14" ht="15.6" customHeight="1" x14ac:dyDescent="0.25">
      <c r="A25" s="470" t="str">
        <f>C14</f>
        <v>Bitte wählen:</v>
      </c>
      <c r="B25" s="471"/>
      <c r="C25" s="472"/>
      <c r="D25" s="498" t="s">
        <v>3</v>
      </c>
      <c r="E25" s="499"/>
      <c r="F25" s="284">
        <f>M17</f>
        <v>0</v>
      </c>
      <c r="G25" s="285"/>
      <c r="H25" s="286"/>
      <c r="I25" s="286"/>
      <c r="J25" s="287"/>
      <c r="K25" s="288">
        <f>((VLOOKUP(C14,Kultur!B3:W29,11,FALSE))*10)*F25</f>
        <v>0</v>
      </c>
      <c r="L25" s="289">
        <f>((VLOOKUP(C14,Kultur!B3:W29,12,FALSE))*10)*F25</f>
        <v>0</v>
      </c>
      <c r="M25" s="290">
        <f>((VLOOKUP(C14,Kultur!B3:W29,13,FALSE))*10)*F25</f>
        <v>0</v>
      </c>
    </row>
    <row r="26" spans="1:14" ht="15.6" customHeight="1" x14ac:dyDescent="0.25">
      <c r="A26" s="467" t="str">
        <f>C14</f>
        <v>Bitte wählen:</v>
      </c>
      <c r="B26" s="468"/>
      <c r="C26" s="469"/>
      <c r="D26" s="498" t="s">
        <v>151</v>
      </c>
      <c r="E26" s="499"/>
      <c r="F26" s="291">
        <f>M19</f>
        <v>0</v>
      </c>
      <c r="G26" s="278"/>
      <c r="H26" s="279"/>
      <c r="I26" s="279"/>
      <c r="J26" s="280"/>
      <c r="K26" s="292">
        <f>((VLOOKUP(C14,Kultur!B3:W29,6,FALSE))*10)*F26</f>
        <v>0</v>
      </c>
      <c r="L26" s="289">
        <f>((VLOOKUP(C14,Kultur!B3:W29,7,FALSE))*10)*F26</f>
        <v>0</v>
      </c>
      <c r="M26" s="293">
        <f>((VLOOKUP(C14,Kultur!B3:W29,8,FALSE))*10)*F26</f>
        <v>0</v>
      </c>
    </row>
    <row r="27" spans="1:14" ht="15.6" customHeight="1" thickBot="1" x14ac:dyDescent="0.3">
      <c r="A27" s="507" t="str">
        <f>C19</f>
        <v>Bitte wählen:</v>
      </c>
      <c r="B27" s="508"/>
      <c r="C27" s="509"/>
      <c r="D27" s="563"/>
      <c r="E27" s="564"/>
      <c r="F27" s="294">
        <f>E19</f>
        <v>0</v>
      </c>
      <c r="G27" s="295"/>
      <c r="H27" s="295"/>
      <c r="I27" s="295"/>
      <c r="J27" s="295"/>
      <c r="K27" s="296">
        <f>(VLOOKUP(C14,Kultur!B3:W29,19,FALSE))*F27</f>
        <v>0</v>
      </c>
      <c r="L27" s="297">
        <f>(VLOOKUP(C14,Kultur!B3:W29,20,FALSE))*F27</f>
        <v>0</v>
      </c>
      <c r="M27" s="298">
        <f>(VLOOKUP(C14,Kultur!B3:W29,21,FALSE))*F27</f>
        <v>0</v>
      </c>
    </row>
    <row r="28" spans="1:14" ht="15" customHeight="1" x14ac:dyDescent="0.2">
      <c r="A28" s="555" t="s">
        <v>365</v>
      </c>
      <c r="B28" s="556"/>
      <c r="C28" s="556"/>
      <c r="D28" s="556"/>
      <c r="E28" s="556"/>
      <c r="F28" s="556"/>
      <c r="G28" s="556"/>
      <c r="H28" s="556"/>
      <c r="I28" s="556"/>
      <c r="J28" s="556"/>
      <c r="K28" s="556"/>
      <c r="L28" s="556"/>
      <c r="M28" s="556"/>
    </row>
    <row r="29" spans="1:14" ht="15" customHeight="1" x14ac:dyDescent="0.2">
      <c r="A29" s="557"/>
      <c r="B29" s="557"/>
      <c r="C29" s="557"/>
      <c r="D29" s="557"/>
      <c r="E29" s="557"/>
      <c r="F29" s="557"/>
      <c r="G29" s="557"/>
      <c r="H29" s="557"/>
      <c r="I29" s="557"/>
      <c r="J29" s="557"/>
      <c r="K29" s="557"/>
      <c r="L29" s="557"/>
      <c r="M29" s="557"/>
    </row>
    <row r="30" spans="1:14" ht="15" customHeight="1" x14ac:dyDescent="0.2">
      <c r="A30" s="557"/>
      <c r="B30" s="557"/>
      <c r="C30" s="557"/>
      <c r="D30" s="557"/>
      <c r="E30" s="557"/>
      <c r="F30" s="557"/>
      <c r="G30" s="557"/>
      <c r="H30" s="557"/>
      <c r="I30" s="557"/>
      <c r="J30" s="557"/>
      <c r="K30" s="557"/>
      <c r="L30" s="557"/>
      <c r="M30" s="557"/>
    </row>
    <row r="31" spans="1:14" ht="15" customHeight="1" x14ac:dyDescent="0.2">
      <c r="A31" s="557"/>
      <c r="B31" s="557"/>
      <c r="C31" s="557"/>
      <c r="D31" s="557"/>
      <c r="E31" s="557"/>
      <c r="F31" s="557"/>
      <c r="G31" s="557"/>
      <c r="H31" s="557"/>
      <c r="I31" s="557"/>
      <c r="J31" s="557"/>
      <c r="K31" s="557"/>
      <c r="L31" s="557"/>
      <c r="M31" s="557"/>
    </row>
    <row r="32" spans="1:14" ht="27" customHeight="1" thickBot="1" x14ac:dyDescent="0.25">
      <c r="A32" s="558"/>
      <c r="B32" s="558"/>
      <c r="C32" s="558"/>
      <c r="D32" s="558"/>
      <c r="E32" s="558"/>
      <c r="F32" s="558"/>
      <c r="G32" s="558"/>
      <c r="H32" s="558"/>
      <c r="I32" s="558"/>
      <c r="J32" s="558"/>
      <c r="K32" s="558"/>
      <c r="L32" s="558"/>
      <c r="M32" s="558"/>
    </row>
    <row r="33" spans="1:13" ht="21.6" customHeight="1" thickBot="1" x14ac:dyDescent="0.25">
      <c r="A33" s="561" t="s">
        <v>346</v>
      </c>
      <c r="B33" s="562"/>
      <c r="C33" s="562"/>
      <c r="D33" s="562"/>
      <c r="E33" s="562"/>
      <c r="F33" s="562"/>
      <c r="G33" s="562"/>
      <c r="H33" s="300"/>
      <c r="I33" s="300"/>
      <c r="J33" s="300"/>
      <c r="K33" s="300"/>
      <c r="L33" s="300"/>
      <c r="M33" s="302"/>
    </row>
    <row r="34" spans="1:13" ht="33" customHeight="1" x14ac:dyDescent="0.2">
      <c r="A34" s="538" t="str">
        <f>HYPERLINK("#organ._Dünger!B65","eigene organisch und organisch-mineralische Düngemittel anlegen")</f>
        <v>eigene organisch und organisch-mineralische Düngemittel anlegen</v>
      </c>
      <c r="B34" s="538"/>
      <c r="C34" s="553" t="s">
        <v>345</v>
      </c>
      <c r="D34" s="553"/>
      <c r="E34" s="553"/>
      <c r="F34" s="553"/>
      <c r="G34" s="553"/>
      <c r="H34" s="553"/>
      <c r="I34" s="553"/>
      <c r="J34" s="553"/>
      <c r="K34" s="553"/>
      <c r="L34" s="553"/>
      <c r="M34" s="553"/>
    </row>
    <row r="35" spans="1:13" ht="36.6" customHeight="1" thickBot="1" x14ac:dyDescent="0.25">
      <c r="A35" s="540"/>
      <c r="B35" s="540"/>
      <c r="C35" s="554"/>
      <c r="D35" s="554"/>
      <c r="E35" s="554"/>
      <c r="F35" s="554"/>
      <c r="G35" s="554"/>
      <c r="H35" s="554"/>
      <c r="I35" s="554"/>
      <c r="J35" s="554"/>
      <c r="K35" s="554"/>
      <c r="L35" s="554"/>
      <c r="M35" s="554"/>
    </row>
    <row r="36" spans="1:13" ht="19.5" customHeight="1" thickBot="1" x14ac:dyDescent="0.25">
      <c r="A36" s="475" t="s">
        <v>38</v>
      </c>
      <c r="B36" s="476"/>
      <c r="C36" s="527" t="s">
        <v>0</v>
      </c>
      <c r="D36" s="528"/>
      <c r="E36" s="528"/>
      <c r="F36" s="528"/>
      <c r="G36" s="528"/>
      <c r="H36" s="453" t="s">
        <v>137</v>
      </c>
      <c r="I36" s="454"/>
      <c r="J36" s="84" t="s">
        <v>31</v>
      </c>
      <c r="K36" s="408" t="s">
        <v>35</v>
      </c>
      <c r="L36" s="410" t="s">
        <v>338</v>
      </c>
      <c r="M36" s="398" t="s">
        <v>341</v>
      </c>
    </row>
    <row r="37" spans="1:13" ht="45" customHeight="1" thickBot="1" x14ac:dyDescent="0.25">
      <c r="A37" s="478"/>
      <c r="B37" s="479"/>
      <c r="C37" s="529"/>
      <c r="D37" s="530"/>
      <c r="E37" s="530"/>
      <c r="F37" s="530"/>
      <c r="G37" s="530"/>
      <c r="H37" s="407" t="s">
        <v>147</v>
      </c>
      <c r="I37" s="406" t="s">
        <v>154</v>
      </c>
      <c r="J37" s="325" t="s">
        <v>190</v>
      </c>
      <c r="K37" s="409" t="s">
        <v>153</v>
      </c>
      <c r="L37" s="411" t="s">
        <v>153</v>
      </c>
      <c r="M37" s="397" t="s">
        <v>153</v>
      </c>
    </row>
    <row r="38" spans="1:13" ht="25.5" customHeight="1" x14ac:dyDescent="0.2">
      <c r="A38" s="525"/>
      <c r="B38" s="526"/>
      <c r="C38" s="550" t="s">
        <v>36</v>
      </c>
      <c r="D38" s="551"/>
      <c r="E38" s="551"/>
      <c r="F38" s="551"/>
      <c r="G38" s="552"/>
      <c r="H38" s="303">
        <v>0</v>
      </c>
      <c r="I38" s="304">
        <f>H38*K10</f>
        <v>0</v>
      </c>
      <c r="J38" s="403">
        <f>VLOOKUP(C38,organ._Dünger!$B$3:$M$93,12,FALSE)*K38</f>
        <v>0</v>
      </c>
      <c r="K38" s="305">
        <f>(VLOOKUP(C38,organ._Dünger!$B$3:$K$93,7,FALSE))*I38</f>
        <v>0</v>
      </c>
      <c r="L38" s="306">
        <f>(VLOOKUP(C38,organ._Dünger!$B$3:$K$93,9,FALSE))*I38</f>
        <v>0</v>
      </c>
      <c r="M38" s="307">
        <f>(VLOOKUP(C38,organ._Dünger!$B$3:$K$93,10,FALSE))*I38</f>
        <v>0</v>
      </c>
    </row>
    <row r="39" spans="1:13" ht="25.5" customHeight="1" x14ac:dyDescent="0.2">
      <c r="A39" s="523"/>
      <c r="B39" s="524"/>
      <c r="C39" s="550" t="s">
        <v>36</v>
      </c>
      <c r="D39" s="551"/>
      <c r="E39" s="551"/>
      <c r="F39" s="551"/>
      <c r="G39" s="552"/>
      <c r="H39" s="308">
        <v>0</v>
      </c>
      <c r="I39" s="309">
        <f>H39*K10</f>
        <v>0</v>
      </c>
      <c r="J39" s="404">
        <f>VLOOKUP(C39,organ._Dünger!$B$3:$M$93,12,FALSE)*K39</f>
        <v>0</v>
      </c>
      <c r="K39" s="292">
        <f>(VLOOKUP(C39,organ._Dünger!$B$3:$K$93,7,FALSE))*I39</f>
        <v>0</v>
      </c>
      <c r="L39" s="289">
        <f>(VLOOKUP(C39,organ._Dünger!$B$3:$K$93,9,FALSE))*I39</f>
        <v>0</v>
      </c>
      <c r="M39" s="293">
        <f>(VLOOKUP(C39,organ._Dünger!$B$3:$K$93,10,FALSE))*I39</f>
        <v>0</v>
      </c>
    </row>
    <row r="40" spans="1:13" ht="25.5" customHeight="1" x14ac:dyDescent="0.2">
      <c r="A40" s="523"/>
      <c r="B40" s="524"/>
      <c r="C40" s="550" t="s">
        <v>36</v>
      </c>
      <c r="D40" s="551"/>
      <c r="E40" s="551"/>
      <c r="F40" s="551"/>
      <c r="G40" s="552"/>
      <c r="H40" s="308">
        <v>0</v>
      </c>
      <c r="I40" s="309">
        <f>H40*K10</f>
        <v>0</v>
      </c>
      <c r="J40" s="404">
        <f>VLOOKUP(C40,organ._Dünger!$B$3:$M$93,12,FALSE)*K40</f>
        <v>0</v>
      </c>
      <c r="K40" s="292">
        <f>(VLOOKUP(C40,organ._Dünger!$B$3:$K$93,7,FALSE))*I40</f>
        <v>0</v>
      </c>
      <c r="L40" s="289">
        <f>(VLOOKUP(C40,organ._Dünger!$B$3:$K$93,9,FALSE))*I40</f>
        <v>0</v>
      </c>
      <c r="M40" s="293">
        <f>(VLOOKUP(C40,organ._Dünger!$B$3:$K$93,10,FALSE))*I40</f>
        <v>0</v>
      </c>
    </row>
    <row r="41" spans="1:13" ht="25.5" customHeight="1" thickBot="1" x14ac:dyDescent="0.25">
      <c r="A41" s="534"/>
      <c r="B41" s="535"/>
      <c r="C41" s="504" t="s">
        <v>36</v>
      </c>
      <c r="D41" s="505"/>
      <c r="E41" s="505"/>
      <c r="F41" s="505"/>
      <c r="G41" s="506"/>
      <c r="H41" s="310">
        <v>0</v>
      </c>
      <c r="I41" s="311">
        <f>H41*K10</f>
        <v>0</v>
      </c>
      <c r="J41" s="405">
        <f>VLOOKUP(C41,organ._Dünger!$B$3:$M$93,12,FALSE)*K41</f>
        <v>0</v>
      </c>
      <c r="K41" s="296">
        <f>(VLOOKUP(C41,organ._Dünger!$B$3:$K$93,7,FALSE))*I41</f>
        <v>0</v>
      </c>
      <c r="L41" s="297">
        <f>(VLOOKUP(C41,organ._Dünger!$B$3:$K$93,9,FALSE))*I41</f>
        <v>0</v>
      </c>
      <c r="M41" s="298">
        <f>(VLOOKUP(C41,organ._Dünger!$B$3:$K$93,10,FALSE))*I41</f>
        <v>0</v>
      </c>
    </row>
    <row r="42" spans="1:13" ht="21.6" customHeight="1" thickBot="1" x14ac:dyDescent="0.25">
      <c r="A42" s="536" t="s">
        <v>51</v>
      </c>
      <c r="B42" s="537"/>
      <c r="C42" s="300"/>
      <c r="D42" s="300"/>
      <c r="E42" s="300"/>
      <c r="F42" s="301"/>
      <c r="G42" s="300"/>
      <c r="H42" s="312"/>
      <c r="I42" s="312"/>
      <c r="J42" s="312"/>
      <c r="K42" s="312"/>
      <c r="L42" s="312"/>
      <c r="M42" s="313"/>
    </row>
    <row r="43" spans="1:13" ht="13.15" customHeight="1" x14ac:dyDescent="0.2">
      <c r="A43" s="538" t="str">
        <f>HYPERLINK("#Mineraldünger!A28","eigene Mineraldünger anlegen")</f>
        <v>eigene Mineraldünger anlegen</v>
      </c>
      <c r="B43" s="538"/>
      <c r="C43" s="541" t="s">
        <v>170</v>
      </c>
      <c r="D43" s="541"/>
      <c r="E43" s="541"/>
      <c r="F43" s="541"/>
      <c r="G43" s="541"/>
      <c r="H43" s="541"/>
      <c r="I43" s="541"/>
      <c r="J43" s="541"/>
      <c r="K43" s="541"/>
      <c r="L43" s="541"/>
      <c r="M43" s="541"/>
    </row>
    <row r="44" spans="1:13" ht="13.15" customHeight="1" x14ac:dyDescent="0.2">
      <c r="A44" s="539"/>
      <c r="B44" s="539"/>
      <c r="C44" s="542"/>
      <c r="D44" s="542"/>
      <c r="E44" s="542"/>
      <c r="F44" s="542"/>
      <c r="G44" s="542"/>
      <c r="H44" s="542"/>
      <c r="I44" s="542"/>
      <c r="J44" s="542"/>
      <c r="K44" s="542"/>
      <c r="L44" s="542"/>
      <c r="M44" s="542"/>
    </row>
    <row r="45" spans="1:13" ht="32.450000000000003" customHeight="1" thickBot="1" x14ac:dyDescent="0.25">
      <c r="A45" s="540"/>
      <c r="B45" s="540"/>
      <c r="C45" s="543"/>
      <c r="D45" s="543"/>
      <c r="E45" s="543"/>
      <c r="F45" s="543"/>
      <c r="G45" s="543"/>
      <c r="H45" s="543"/>
      <c r="I45" s="543"/>
      <c r="J45" s="543"/>
      <c r="K45" s="543"/>
      <c r="L45" s="543"/>
      <c r="M45" s="543"/>
    </row>
    <row r="46" spans="1:13" ht="19.5" customHeight="1" thickBot="1" x14ac:dyDescent="0.25">
      <c r="A46" s="475" t="s">
        <v>38</v>
      </c>
      <c r="B46" s="476"/>
      <c r="C46" s="527" t="s">
        <v>0</v>
      </c>
      <c r="D46" s="528"/>
      <c r="E46" s="528"/>
      <c r="F46" s="528"/>
      <c r="G46" s="528"/>
      <c r="H46" s="520" t="s">
        <v>137</v>
      </c>
      <c r="I46" s="521"/>
      <c r="J46" s="522"/>
      <c r="K46" s="408" t="s">
        <v>35</v>
      </c>
      <c r="L46" s="410" t="s">
        <v>338</v>
      </c>
      <c r="M46" s="398" t="s">
        <v>341</v>
      </c>
    </row>
    <row r="47" spans="1:13" ht="29.25" thickBot="1" x14ac:dyDescent="0.25">
      <c r="A47" s="478"/>
      <c r="B47" s="479"/>
      <c r="C47" s="529"/>
      <c r="D47" s="530"/>
      <c r="E47" s="530"/>
      <c r="F47" s="530"/>
      <c r="G47" s="530"/>
      <c r="H47" s="320" t="s">
        <v>147</v>
      </c>
      <c r="I47" s="433" t="s">
        <v>154</v>
      </c>
      <c r="J47" s="434"/>
      <c r="K47" s="409" t="s">
        <v>153</v>
      </c>
      <c r="L47" s="411" t="s">
        <v>153</v>
      </c>
      <c r="M47" s="397" t="s">
        <v>153</v>
      </c>
    </row>
    <row r="48" spans="1:13" ht="25.5" customHeight="1" x14ac:dyDescent="0.2">
      <c r="A48" s="523"/>
      <c r="B48" s="524"/>
      <c r="C48" s="514" t="s">
        <v>36</v>
      </c>
      <c r="D48" s="515"/>
      <c r="E48" s="515"/>
      <c r="F48" s="515"/>
      <c r="G48" s="516"/>
      <c r="H48" s="314">
        <v>0</v>
      </c>
      <c r="I48" s="429">
        <f>H48*K10</f>
        <v>0</v>
      </c>
      <c r="J48" s="430"/>
      <c r="K48" s="305">
        <f>(VLOOKUP(C48,Mineraldünger!$A$3:$I$40,6,FALSE))*I48</f>
        <v>0</v>
      </c>
      <c r="L48" s="306">
        <f>(VLOOKUP(C48,Mineraldünger!$A$3:$I$40,8,FALSE))*I48</f>
        <v>0</v>
      </c>
      <c r="M48" s="307">
        <f>(VLOOKUP(C48,Mineraldünger!$A$3:$I$40,9,FALSE))*I48</f>
        <v>0</v>
      </c>
    </row>
    <row r="49" spans="1:13" ht="25.5" customHeight="1" x14ac:dyDescent="0.2">
      <c r="A49" s="523"/>
      <c r="B49" s="524"/>
      <c r="C49" s="514" t="s">
        <v>36</v>
      </c>
      <c r="D49" s="515"/>
      <c r="E49" s="515"/>
      <c r="F49" s="515"/>
      <c r="G49" s="516"/>
      <c r="H49" s="315">
        <v>0</v>
      </c>
      <c r="I49" s="431">
        <f>H49*K10</f>
        <v>0</v>
      </c>
      <c r="J49" s="432"/>
      <c r="K49" s="292">
        <f>(VLOOKUP(C49,Mineraldünger!$A$3:$I$40,6,FALSE))*I49</f>
        <v>0</v>
      </c>
      <c r="L49" s="289">
        <f>(VLOOKUP(C49,Mineraldünger!$A$3:$I$40,8,FALSE))*I49</f>
        <v>0</v>
      </c>
      <c r="M49" s="293">
        <f>(VLOOKUP(C49,Mineraldünger!$A$3:$I$40,9,FALSE))*I49</f>
        <v>0</v>
      </c>
    </row>
    <row r="50" spans="1:13" ht="25.5" customHeight="1" x14ac:dyDescent="0.2">
      <c r="A50" s="523"/>
      <c r="B50" s="524"/>
      <c r="C50" s="514" t="s">
        <v>36</v>
      </c>
      <c r="D50" s="515"/>
      <c r="E50" s="515"/>
      <c r="F50" s="515"/>
      <c r="G50" s="516"/>
      <c r="H50" s="315">
        <v>0</v>
      </c>
      <c r="I50" s="431">
        <f>H50*K10</f>
        <v>0</v>
      </c>
      <c r="J50" s="432"/>
      <c r="K50" s="292">
        <f>(VLOOKUP(C50,Mineraldünger!$A$3:$I$40,6,FALSE))*I50</f>
        <v>0</v>
      </c>
      <c r="L50" s="289">
        <f>(VLOOKUP(C50,Mineraldünger!$A$3:$I$40,8,FALSE))*I50</f>
        <v>0</v>
      </c>
      <c r="M50" s="293">
        <f>(VLOOKUP(C50,Mineraldünger!$A$3:$I$40,9,FALSE))*I50</f>
        <v>0</v>
      </c>
    </row>
    <row r="51" spans="1:13" ht="25.5" customHeight="1" thickBot="1" x14ac:dyDescent="0.25">
      <c r="A51" s="512"/>
      <c r="B51" s="513"/>
      <c r="C51" s="531" t="s">
        <v>36</v>
      </c>
      <c r="D51" s="532"/>
      <c r="E51" s="532"/>
      <c r="F51" s="532"/>
      <c r="G51" s="533"/>
      <c r="H51" s="316">
        <v>0</v>
      </c>
      <c r="I51" s="518">
        <f>H51*K10</f>
        <v>0</v>
      </c>
      <c r="J51" s="519"/>
      <c r="K51" s="296">
        <f>(VLOOKUP(C51,Mineraldünger!$A$3:$I$40,6,FALSE))*I51</f>
        <v>0</v>
      </c>
      <c r="L51" s="297">
        <f>(VLOOKUP(C51,Mineraldünger!$A$3:$I$40,8,FALSE))*I51</f>
        <v>0</v>
      </c>
      <c r="M51" s="298">
        <f>(VLOOKUP(C51,Mineraldünger!$A$3:$I$40,9,FALSE))*I51</f>
        <v>0</v>
      </c>
    </row>
    <row r="52" spans="1:13" ht="15" x14ac:dyDescent="0.2">
      <c r="A52" s="271"/>
      <c r="B52" s="271"/>
      <c r="C52" s="271"/>
      <c r="D52" s="271"/>
      <c r="E52" s="271"/>
      <c r="F52" s="299"/>
      <c r="G52" s="271"/>
      <c r="H52" s="271"/>
      <c r="I52" s="517"/>
      <c r="J52" s="517"/>
      <c r="K52" s="517"/>
      <c r="L52" s="517"/>
      <c r="M52" s="517"/>
    </row>
    <row r="53" spans="1:13" ht="15" customHeight="1" x14ac:dyDescent="0.2">
      <c r="A53" s="510" t="s">
        <v>347</v>
      </c>
      <c r="B53" s="511"/>
      <c r="C53" s="511"/>
      <c r="D53" s="511"/>
      <c r="E53" s="511"/>
      <c r="F53" s="511"/>
      <c r="G53" s="511"/>
      <c r="H53" s="511"/>
      <c r="I53" s="511"/>
      <c r="J53" s="511"/>
      <c r="K53" s="511"/>
      <c r="L53" s="511"/>
      <c r="M53" s="511"/>
    </row>
    <row r="54" spans="1:13" ht="15" customHeight="1" x14ac:dyDescent="0.2">
      <c r="A54" s="511"/>
      <c r="B54" s="511"/>
      <c r="C54" s="511"/>
      <c r="D54" s="511"/>
      <c r="E54" s="511"/>
      <c r="F54" s="511"/>
      <c r="G54" s="511"/>
      <c r="H54" s="511"/>
      <c r="I54" s="511"/>
      <c r="J54" s="511"/>
      <c r="K54" s="511"/>
      <c r="L54" s="511"/>
      <c r="M54" s="511"/>
    </row>
    <row r="55" spans="1:13" ht="15" customHeight="1" x14ac:dyDescent="0.2">
      <c r="A55" s="511"/>
      <c r="B55" s="511"/>
      <c r="C55" s="511"/>
      <c r="D55" s="511"/>
      <c r="E55" s="511"/>
      <c r="F55" s="511"/>
      <c r="G55" s="511"/>
      <c r="H55" s="511"/>
      <c r="I55" s="511"/>
      <c r="J55" s="511"/>
      <c r="K55" s="511"/>
      <c r="L55" s="511"/>
      <c r="M55" s="511"/>
    </row>
    <row r="56" spans="1:13" ht="15" customHeight="1" x14ac:dyDescent="0.2">
      <c r="A56" s="511"/>
      <c r="B56" s="511"/>
      <c r="C56" s="511"/>
      <c r="D56" s="511"/>
      <c r="E56" s="511"/>
      <c r="F56" s="511"/>
      <c r="G56" s="511"/>
      <c r="H56" s="511"/>
      <c r="I56" s="511"/>
      <c r="J56" s="511"/>
      <c r="K56" s="511"/>
      <c r="L56" s="511"/>
      <c r="M56" s="511"/>
    </row>
    <row r="57" spans="1:13" ht="15" x14ac:dyDescent="0.2">
      <c r="A57" s="271"/>
      <c r="B57" s="271"/>
      <c r="C57" s="271"/>
      <c r="D57" s="271"/>
      <c r="E57" s="271"/>
      <c r="F57" s="299"/>
      <c r="G57" s="271"/>
      <c r="H57" s="271"/>
      <c r="I57" s="271"/>
      <c r="J57" s="271"/>
      <c r="K57" s="271"/>
      <c r="L57" s="271"/>
      <c r="M57" s="271"/>
    </row>
    <row r="58" spans="1:13" ht="15" customHeight="1" x14ac:dyDescent="0.2">
      <c r="A58" s="271"/>
      <c r="B58" s="271"/>
      <c r="C58" s="271"/>
      <c r="D58" s="271"/>
      <c r="E58" s="271"/>
      <c r="F58" s="299"/>
      <c r="G58" s="271"/>
      <c r="H58" s="271"/>
      <c r="I58" s="271"/>
      <c r="J58" s="271"/>
      <c r="K58" s="271"/>
      <c r="L58" s="271"/>
      <c r="M58" s="271"/>
    </row>
    <row r="59" spans="1:13" ht="15" customHeight="1" x14ac:dyDescent="0.2">
      <c r="A59" s="271"/>
      <c r="B59" s="271"/>
      <c r="C59" s="271"/>
      <c r="D59" s="271"/>
      <c r="E59" s="271"/>
      <c r="F59" s="299"/>
      <c r="G59" s="271"/>
      <c r="H59" s="271"/>
      <c r="I59" s="271"/>
      <c r="J59" s="271"/>
      <c r="K59" s="271"/>
      <c r="L59" s="271"/>
      <c r="M59" s="271"/>
    </row>
    <row r="60" spans="1:13" ht="15" customHeight="1" x14ac:dyDescent="0.2">
      <c r="A60" s="271"/>
      <c r="B60" s="271"/>
      <c r="C60" s="271"/>
      <c r="D60" s="271"/>
      <c r="E60" s="271"/>
      <c r="F60" s="299"/>
      <c r="G60" s="271"/>
      <c r="H60" s="271"/>
      <c r="I60" s="271"/>
      <c r="J60" s="271"/>
      <c r="K60" s="271"/>
      <c r="L60" s="271"/>
      <c r="M60" s="271"/>
    </row>
    <row r="61" spans="1:13" ht="15" customHeight="1" x14ac:dyDescent="0.2">
      <c r="A61" s="271"/>
      <c r="B61" s="271"/>
      <c r="C61" s="271"/>
      <c r="D61" s="271"/>
      <c r="E61" s="271"/>
      <c r="F61" s="299"/>
      <c r="G61" s="271"/>
      <c r="H61" s="271"/>
      <c r="I61" s="271"/>
      <c r="J61" s="271"/>
      <c r="K61" s="271"/>
      <c r="L61" s="271"/>
      <c r="M61" s="271"/>
    </row>
    <row r="62" spans="1:13" ht="15" customHeight="1" x14ac:dyDescent="0.2">
      <c r="A62" s="271"/>
      <c r="B62" s="271"/>
      <c r="C62" s="271"/>
      <c r="D62" s="271"/>
      <c r="E62" s="271"/>
      <c r="F62" s="299"/>
      <c r="G62" s="271"/>
      <c r="H62" s="271"/>
      <c r="I62" s="271"/>
      <c r="J62" s="271"/>
      <c r="K62" s="271"/>
      <c r="L62" s="271"/>
      <c r="M62" s="271"/>
    </row>
  </sheetData>
  <sheetProtection password="E8E0" sheet="1" objects="1" scenarios="1" selectLockedCells="1"/>
  <dataConsolidate/>
  <mergeCells count="93">
    <mergeCell ref="A17:B18"/>
    <mergeCell ref="F17:G17"/>
    <mergeCell ref="D17:E17"/>
    <mergeCell ref="D18:E18"/>
    <mergeCell ref="F18:G18"/>
    <mergeCell ref="A16:B16"/>
    <mergeCell ref="A12:B12"/>
    <mergeCell ref="C12:D12"/>
    <mergeCell ref="E12:G12"/>
    <mergeCell ref="F13:G13"/>
    <mergeCell ref="E19:E20"/>
    <mergeCell ref="C19:D20"/>
    <mergeCell ref="C40:G40"/>
    <mergeCell ref="A34:B35"/>
    <mergeCell ref="C34:M35"/>
    <mergeCell ref="A28:M32"/>
    <mergeCell ref="A40:B40"/>
    <mergeCell ref="H19:H20"/>
    <mergeCell ref="C39:G39"/>
    <mergeCell ref="A36:B37"/>
    <mergeCell ref="C36:G37"/>
    <mergeCell ref="C38:G38"/>
    <mergeCell ref="A33:G33"/>
    <mergeCell ref="D27:E27"/>
    <mergeCell ref="F22:F23"/>
    <mergeCell ref="D25:E25"/>
    <mergeCell ref="A39:B39"/>
    <mergeCell ref="C46:G47"/>
    <mergeCell ref="C51:G51"/>
    <mergeCell ref="A49:B49"/>
    <mergeCell ref="A50:B50"/>
    <mergeCell ref="A41:B41"/>
    <mergeCell ref="A42:B42"/>
    <mergeCell ref="A43:B45"/>
    <mergeCell ref="C43:M45"/>
    <mergeCell ref="D26:E26"/>
    <mergeCell ref="D22:E23"/>
    <mergeCell ref="C41:G41"/>
    <mergeCell ref="A27:C27"/>
    <mergeCell ref="A53:M56"/>
    <mergeCell ref="A51:B51"/>
    <mergeCell ref="A46:B47"/>
    <mergeCell ref="C49:G49"/>
    <mergeCell ref="C50:G50"/>
    <mergeCell ref="C48:G48"/>
    <mergeCell ref="I52:M52"/>
    <mergeCell ref="I50:J50"/>
    <mergeCell ref="I51:J51"/>
    <mergeCell ref="H46:J46"/>
    <mergeCell ref="A48:B48"/>
    <mergeCell ref="A38:B38"/>
    <mergeCell ref="A1:I3"/>
    <mergeCell ref="H17:J18"/>
    <mergeCell ref="A24:C24"/>
    <mergeCell ref="A26:C26"/>
    <mergeCell ref="A25:C25"/>
    <mergeCell ref="I20:J20"/>
    <mergeCell ref="A22:C23"/>
    <mergeCell ref="A19:B20"/>
    <mergeCell ref="F19:G20"/>
    <mergeCell ref="A10:B10"/>
    <mergeCell ref="A13:B13"/>
    <mergeCell ref="A14:B14"/>
    <mergeCell ref="C10:G10"/>
    <mergeCell ref="J2:K2"/>
    <mergeCell ref="J1:K1"/>
    <mergeCell ref="K14:M14"/>
    <mergeCell ref="L2:M2"/>
    <mergeCell ref="I48:J48"/>
    <mergeCell ref="I49:J49"/>
    <mergeCell ref="I47:J47"/>
    <mergeCell ref="A4:M9"/>
    <mergeCell ref="C16:G16"/>
    <mergeCell ref="C15:M15"/>
    <mergeCell ref="A11:B11"/>
    <mergeCell ref="A15:B15"/>
    <mergeCell ref="C11:G11"/>
    <mergeCell ref="C14:G14"/>
    <mergeCell ref="C13:E13"/>
    <mergeCell ref="K16:M16"/>
    <mergeCell ref="H16:J16"/>
    <mergeCell ref="H36:I36"/>
    <mergeCell ref="K10:M10"/>
    <mergeCell ref="K18:L18"/>
    <mergeCell ref="K17:L17"/>
    <mergeCell ref="H10:J10"/>
    <mergeCell ref="H13:J13"/>
    <mergeCell ref="H14:J14"/>
    <mergeCell ref="K13:M13"/>
    <mergeCell ref="K11:M11"/>
    <mergeCell ref="H11:J11"/>
    <mergeCell ref="H12:J12"/>
    <mergeCell ref="K12:M12"/>
  </mergeCells>
  <dataValidations count="1">
    <dataValidation type="custom" allowBlank="1" showErrorMessage="1" errorTitle="Achtung!" error="Das Ablaufdatum dieser Datei ist erreicht oder überschritten. Bitte wenden Sie sich an die Herausgeber dieser Datei." sqref="C10:G14 K10:M14 C18:G18 C16:G16 K16:M16 K17:L17 K19 A38:B41 H38:H41 A48:B51 H48:H51">
      <formula1>NOW()&lt;$L$2</formula1>
    </dataValidation>
  </dataValidations>
  <hyperlinks>
    <hyperlink ref="A15:B15" location="Kultur!A1" display="eigene Kultur anlegen"/>
  </hyperlinks>
  <printOptions gridLines="1"/>
  <pageMargins left="0.25" right="0.25" top="0.75" bottom="0.75" header="0.3" footer="0.3"/>
  <pageSetup paperSize="9" scale="75" orientation="portrait" r:id="rId1"/>
  <headerFooter>
    <oddHeader xml:space="preserve">&amp;LSchlagbilanz&amp;C&amp;D&amp;R&amp;G
</oddHeader>
    <oddFooter xml:space="preserve">&amp;C&amp;P
</oddFooter>
  </headerFooter>
  <rowBreaks count="1" manualBreakCount="1">
    <brk id="27" max="16383" man="1"/>
  </rowBreaks>
  <drawing r:id="rId2"/>
  <legacyDrawing r:id="rId3"/>
  <legacyDrawingHF r:id="rId4"/>
  <controls>
    <mc:AlternateContent xmlns:mc="http://schemas.openxmlformats.org/markup-compatibility/2006">
      <mc:Choice Requires="x14">
        <control shapeId="1056" r:id="rId5" name="ComboBox11">
          <controlPr locked="0" defaultSize="0" autoLine="0" linkedCell="C38" listFillRange="organ._Dünger!B3:K93" r:id="rId6">
            <anchor moveWithCells="1">
              <from>
                <xdr:col>2</xdr:col>
                <xdr:colOff>0</xdr:colOff>
                <xdr:row>37</xdr:row>
                <xdr:rowOff>0</xdr:rowOff>
              </from>
              <to>
                <xdr:col>6</xdr:col>
                <xdr:colOff>171450</xdr:colOff>
                <xdr:row>38</xdr:row>
                <xdr:rowOff>19050</xdr:rowOff>
              </to>
            </anchor>
          </controlPr>
        </control>
      </mc:Choice>
      <mc:Fallback>
        <control shapeId="1056" r:id="rId5" name="ComboBox11"/>
      </mc:Fallback>
    </mc:AlternateContent>
    <mc:AlternateContent xmlns:mc="http://schemas.openxmlformats.org/markup-compatibility/2006">
      <mc:Choice Requires="x14">
        <control shapeId="1055" r:id="rId7" name="ComboBox10">
          <controlPr locked="0" defaultSize="0" autoLine="0" linkedCell="C51" listFillRange="Mineraldünger!A3:A40" r:id="rId8">
            <anchor moveWithCells="1">
              <from>
                <xdr:col>2</xdr:col>
                <xdr:colOff>0</xdr:colOff>
                <xdr:row>50</xdr:row>
                <xdr:rowOff>0</xdr:rowOff>
              </from>
              <to>
                <xdr:col>6</xdr:col>
                <xdr:colOff>171450</xdr:colOff>
                <xdr:row>51</xdr:row>
                <xdr:rowOff>28575</xdr:rowOff>
              </to>
            </anchor>
          </controlPr>
        </control>
      </mc:Choice>
      <mc:Fallback>
        <control shapeId="1055" r:id="rId7" name="ComboBox10"/>
      </mc:Fallback>
    </mc:AlternateContent>
    <mc:AlternateContent xmlns:mc="http://schemas.openxmlformats.org/markup-compatibility/2006">
      <mc:Choice Requires="x14">
        <control shapeId="1054" r:id="rId9" name="ComboBox7">
          <controlPr locked="0" defaultSize="0" autoLine="0" linkedCell="C50" listFillRange="Mineraldünger!A3:A40" r:id="rId10">
            <anchor moveWithCells="1">
              <from>
                <xdr:col>2</xdr:col>
                <xdr:colOff>0</xdr:colOff>
                <xdr:row>49</xdr:row>
                <xdr:rowOff>0</xdr:rowOff>
              </from>
              <to>
                <xdr:col>6</xdr:col>
                <xdr:colOff>171450</xdr:colOff>
                <xdr:row>50</xdr:row>
                <xdr:rowOff>19050</xdr:rowOff>
              </to>
            </anchor>
          </controlPr>
        </control>
      </mc:Choice>
      <mc:Fallback>
        <control shapeId="1054" r:id="rId9" name="ComboBox7"/>
      </mc:Fallback>
    </mc:AlternateContent>
    <mc:AlternateContent xmlns:mc="http://schemas.openxmlformats.org/markup-compatibility/2006">
      <mc:Choice Requires="x14">
        <control shapeId="1053" r:id="rId11" name="ComboBox5">
          <controlPr locked="0" defaultSize="0" autoLine="0" linkedCell="C49" listFillRange="Mineraldünger!A3:A40" r:id="rId12">
            <anchor moveWithCells="1">
              <from>
                <xdr:col>2</xdr:col>
                <xdr:colOff>0</xdr:colOff>
                <xdr:row>48</xdr:row>
                <xdr:rowOff>0</xdr:rowOff>
              </from>
              <to>
                <xdr:col>6</xdr:col>
                <xdr:colOff>171450</xdr:colOff>
                <xdr:row>49</xdr:row>
                <xdr:rowOff>66675</xdr:rowOff>
              </to>
            </anchor>
          </controlPr>
        </control>
      </mc:Choice>
      <mc:Fallback>
        <control shapeId="1053" r:id="rId11" name="ComboBox5"/>
      </mc:Fallback>
    </mc:AlternateContent>
    <mc:AlternateContent xmlns:mc="http://schemas.openxmlformats.org/markup-compatibility/2006">
      <mc:Choice Requires="x14">
        <control shapeId="1052" r:id="rId13" name="ComboBox6">
          <controlPr locked="0" defaultSize="0" autoLine="0" linkedCell="C41" listFillRange="organ._Dünger!B3:K93" r:id="rId14">
            <anchor moveWithCells="1">
              <from>
                <xdr:col>2</xdr:col>
                <xdr:colOff>0</xdr:colOff>
                <xdr:row>40</xdr:row>
                <xdr:rowOff>0</xdr:rowOff>
              </from>
              <to>
                <xdr:col>6</xdr:col>
                <xdr:colOff>171450</xdr:colOff>
                <xdr:row>41</xdr:row>
                <xdr:rowOff>19050</xdr:rowOff>
              </to>
            </anchor>
          </controlPr>
        </control>
      </mc:Choice>
      <mc:Fallback>
        <control shapeId="1052" r:id="rId13" name="ComboBox6"/>
      </mc:Fallback>
    </mc:AlternateContent>
    <mc:AlternateContent xmlns:mc="http://schemas.openxmlformats.org/markup-compatibility/2006">
      <mc:Choice Requires="x14">
        <control shapeId="1051" r:id="rId15" name="ComboBox4">
          <controlPr locked="0" defaultSize="0" autoLine="0" linkedCell="C48" listFillRange="Mineraldünger!A3:A40" r:id="rId16">
            <anchor moveWithCells="1">
              <from>
                <xdr:col>2</xdr:col>
                <xdr:colOff>0</xdr:colOff>
                <xdr:row>47</xdr:row>
                <xdr:rowOff>0</xdr:rowOff>
              </from>
              <to>
                <xdr:col>6</xdr:col>
                <xdr:colOff>171450</xdr:colOff>
                <xdr:row>48</xdr:row>
                <xdr:rowOff>38100</xdr:rowOff>
              </to>
            </anchor>
          </controlPr>
        </control>
      </mc:Choice>
      <mc:Fallback>
        <control shapeId="1051" r:id="rId15" name="ComboBox4"/>
      </mc:Fallback>
    </mc:AlternateContent>
    <mc:AlternateContent xmlns:mc="http://schemas.openxmlformats.org/markup-compatibility/2006">
      <mc:Choice Requires="x14">
        <control shapeId="1050" r:id="rId17" name="ComboBox9">
          <controlPr locked="0" defaultSize="0" autoLine="0" linkedCell="C40" listFillRange="organ._Dünger!B3:K93" r:id="rId18">
            <anchor moveWithCells="1">
              <from>
                <xdr:col>2</xdr:col>
                <xdr:colOff>0</xdr:colOff>
                <xdr:row>39</xdr:row>
                <xdr:rowOff>0</xdr:rowOff>
              </from>
              <to>
                <xdr:col>6</xdr:col>
                <xdr:colOff>171450</xdr:colOff>
                <xdr:row>40</xdr:row>
                <xdr:rowOff>19050</xdr:rowOff>
              </to>
            </anchor>
          </controlPr>
        </control>
      </mc:Choice>
      <mc:Fallback>
        <control shapeId="1050" r:id="rId17" name="ComboBox9"/>
      </mc:Fallback>
    </mc:AlternateContent>
    <mc:AlternateContent xmlns:mc="http://schemas.openxmlformats.org/markup-compatibility/2006">
      <mc:Choice Requires="x14">
        <control shapeId="1049" r:id="rId19" name="ComboBox8">
          <controlPr locked="0" defaultSize="0" autoLine="0" linkedCell="C39" listFillRange="organ._Dünger!B3:K93" r:id="rId20">
            <anchor moveWithCells="1">
              <from>
                <xdr:col>2</xdr:col>
                <xdr:colOff>0</xdr:colOff>
                <xdr:row>38</xdr:row>
                <xdr:rowOff>0</xdr:rowOff>
              </from>
              <to>
                <xdr:col>6</xdr:col>
                <xdr:colOff>171450</xdr:colOff>
                <xdr:row>39</xdr:row>
                <xdr:rowOff>19050</xdr:rowOff>
              </to>
            </anchor>
          </controlPr>
        </control>
      </mc:Choice>
      <mc:Fallback>
        <control shapeId="1049" r:id="rId19" name="ComboBox8"/>
      </mc:Fallback>
    </mc:AlternateContent>
    <mc:AlternateContent xmlns:mc="http://schemas.openxmlformats.org/markup-compatibility/2006">
      <mc:Choice Requires="x14">
        <control shapeId="1040" r:id="rId21" name="ComboBox2">
          <controlPr locked="0" defaultSize="0" autoLine="0" autoPict="0" linkedCell="C14" listFillRange="Kultur!B3:B30" r:id="rId22">
            <anchor moveWithCells="1">
              <from>
                <xdr:col>2</xdr:col>
                <xdr:colOff>19050</xdr:colOff>
                <xdr:row>13</xdr:row>
                <xdr:rowOff>9525</xdr:rowOff>
              </from>
              <to>
                <xdr:col>6</xdr:col>
                <xdr:colOff>171450</xdr:colOff>
                <xdr:row>14</xdr:row>
                <xdr:rowOff>0</xdr:rowOff>
              </to>
            </anchor>
          </controlPr>
        </control>
      </mc:Choice>
      <mc:Fallback>
        <control shapeId="1040" r:id="rId21" name="ComboBox2"/>
      </mc:Fallback>
    </mc:AlternateContent>
    <mc:AlternateContent xmlns:mc="http://schemas.openxmlformats.org/markup-compatibility/2006">
      <mc:Choice Requires="x14">
        <control shapeId="1057" r:id="rId23" name="ComboBox1">
          <controlPr locked="0" defaultSize="0" autoLine="0" autoPict="0" linkedCell="C18" listFillRange="Rechnungen_Grafik!A16:A21" r:id="rId24">
            <anchor moveWithCells="1">
              <from>
                <xdr:col>2</xdr:col>
                <xdr:colOff>9525</xdr:colOff>
                <xdr:row>17</xdr:row>
                <xdr:rowOff>9525</xdr:rowOff>
              </from>
              <to>
                <xdr:col>2</xdr:col>
                <xdr:colOff>1209675</xdr:colOff>
                <xdr:row>17</xdr:row>
                <xdr:rowOff>209550</xdr:rowOff>
              </to>
            </anchor>
          </controlPr>
        </control>
      </mc:Choice>
      <mc:Fallback>
        <control shapeId="1057" r:id="rId23" name="ComboBox1"/>
      </mc:Fallback>
    </mc:AlternateContent>
    <mc:AlternateContent xmlns:mc="http://schemas.openxmlformats.org/markup-compatibility/2006">
      <mc:Choice Requires="x14">
        <control shapeId="1060" r:id="rId25" name="Check Box 36">
          <controlPr defaultSize="0" autoFill="0" autoLine="0" autoPict="0">
            <anchor moveWithCells="1">
              <from>
                <xdr:col>3</xdr:col>
                <xdr:colOff>619125</xdr:colOff>
                <xdr:row>16</xdr:row>
                <xdr:rowOff>219075</xdr:rowOff>
              </from>
              <to>
                <xdr:col>4</xdr:col>
                <xdr:colOff>257175</xdr:colOff>
                <xdr:row>18</xdr:row>
                <xdr:rowOff>0</xdr:rowOff>
              </to>
            </anchor>
          </controlPr>
        </control>
      </mc:Choice>
    </mc:AlternateContent>
    <mc:AlternateContent xmlns:mc="http://schemas.openxmlformats.org/markup-compatibility/2006">
      <mc:Choice Requires="x14">
        <control shapeId="1061" r:id="rId26" name="Check Box 37">
          <controlPr defaultSize="0" autoFill="0" autoLine="0" autoPict="0">
            <anchor moveWithCells="1">
              <from>
                <xdr:col>5</xdr:col>
                <xdr:colOff>371475</xdr:colOff>
                <xdr:row>16</xdr:row>
                <xdr:rowOff>219075</xdr:rowOff>
              </from>
              <to>
                <xdr:col>6</xdr:col>
                <xdr:colOff>76200</xdr:colOff>
                <xdr:row>18</xdr:row>
                <xdr:rowOff>9525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M30"/>
  <sheetViews>
    <sheetView zoomScaleNormal="100" workbookViewId="0">
      <selection activeCell="H26" sqref="H26"/>
    </sheetView>
  </sheetViews>
  <sheetFormatPr baseColWidth="10" defaultColWidth="11.25" defaultRowHeight="15" x14ac:dyDescent="0.2"/>
  <cols>
    <col min="1" max="1" width="14.25" style="11" customWidth="1"/>
    <col min="2" max="4" width="11.875" style="11" customWidth="1"/>
    <col min="5" max="5" width="11.625" style="185" customWidth="1"/>
    <col min="6" max="10" width="11.875" style="185" customWidth="1"/>
    <col min="11" max="16384" width="11.25" style="11"/>
  </cols>
  <sheetData>
    <row r="1" spans="1:13" x14ac:dyDescent="0.25">
      <c r="A1" s="590"/>
      <c r="B1" s="590"/>
      <c r="C1" s="590"/>
      <c r="D1" s="590"/>
      <c r="H1" s="578" t="s">
        <v>358</v>
      </c>
      <c r="I1" s="578"/>
      <c r="J1" s="326">
        <f>Dateneingabe!L1</f>
        <v>2</v>
      </c>
      <c r="K1" s="333"/>
      <c r="L1" s="333"/>
      <c r="M1" s="186"/>
    </row>
    <row r="2" spans="1:13" x14ac:dyDescent="0.25">
      <c r="A2" s="590"/>
      <c r="B2" s="590"/>
      <c r="C2" s="590"/>
      <c r="D2" s="590"/>
      <c r="H2" s="579" t="s">
        <v>352</v>
      </c>
      <c r="I2" s="579"/>
      <c r="J2" s="334">
        <f>Dateneingabe!L2</f>
        <v>44562</v>
      </c>
    </row>
    <row r="4" spans="1:13" ht="15.75" thickBot="1" x14ac:dyDescent="0.25">
      <c r="A4" s="604" t="s">
        <v>355</v>
      </c>
      <c r="B4" s="605"/>
      <c r="C4" s="605"/>
      <c r="D4" s="605"/>
      <c r="E4" s="605"/>
      <c r="F4" s="605"/>
      <c r="G4" s="605"/>
      <c r="H4" s="605"/>
      <c r="I4" s="605"/>
      <c r="J4" s="605"/>
    </row>
    <row r="5" spans="1:13" ht="20.45" customHeight="1" thickBot="1" x14ac:dyDescent="0.3">
      <c r="A5" s="80" t="s">
        <v>356</v>
      </c>
      <c r="B5" s="575" t="str">
        <f>IF(ISBLANK(Dateneingabe!C10),"",Dateneingabe!C10)</f>
        <v/>
      </c>
      <c r="C5" s="575"/>
      <c r="D5" s="576" t="s">
        <v>357</v>
      </c>
      <c r="E5" s="577"/>
      <c r="F5" s="580" t="str">
        <f>IF(ISBLANK(Dateneingabe!C13),"",Dateneingabe!C13)</f>
        <v/>
      </c>
      <c r="G5" s="580"/>
      <c r="H5" s="581"/>
      <c r="I5" s="80" t="s">
        <v>288</v>
      </c>
      <c r="J5" s="321" t="str">
        <f>IF(ISBLANK(Dateneingabe!K14),"",Dateneingabe!K14)</f>
        <v/>
      </c>
    </row>
    <row r="6" spans="1:13" ht="20.45" customHeight="1" thickBot="1" x14ac:dyDescent="0.3">
      <c r="A6" s="601" t="s">
        <v>7</v>
      </c>
      <c r="B6" s="602"/>
      <c r="C6" s="580">
        <f>IF(ISBLANK(Dateneingabe!K10),"",Dateneingabe!K10)</f>
        <v>0</v>
      </c>
      <c r="D6" s="581"/>
      <c r="E6" s="584" t="s">
        <v>122</v>
      </c>
      <c r="F6" s="585"/>
      <c r="G6" s="586"/>
      <c r="H6" s="584" t="s">
        <v>136</v>
      </c>
      <c r="I6" s="585"/>
      <c r="J6" s="586"/>
    </row>
    <row r="7" spans="1:13" ht="19.899999999999999" customHeight="1" thickBot="1" x14ac:dyDescent="0.25">
      <c r="A7" s="80" t="s">
        <v>130</v>
      </c>
      <c r="B7" s="580" t="str">
        <f>IF(Dateneingabe!A26="Bitte wählen:","",Dateneingabe!A26)</f>
        <v/>
      </c>
      <c r="C7" s="580"/>
      <c r="D7" s="581"/>
      <c r="E7" s="587"/>
      <c r="F7" s="588"/>
      <c r="G7" s="589"/>
      <c r="H7" s="587"/>
      <c r="I7" s="588"/>
      <c r="J7" s="589"/>
    </row>
    <row r="8" spans="1:13" s="186" customFormat="1" ht="15.75" customHeight="1" x14ac:dyDescent="0.25">
      <c r="A8" s="591" t="s">
        <v>1</v>
      </c>
      <c r="B8" s="592"/>
      <c r="C8" s="582" t="s">
        <v>121</v>
      </c>
      <c r="D8" s="583"/>
      <c r="E8" s="187" t="s">
        <v>35</v>
      </c>
      <c r="F8" s="188" t="s">
        <v>338</v>
      </c>
      <c r="G8" s="189" t="s">
        <v>341</v>
      </c>
      <c r="H8" s="187" t="s">
        <v>35</v>
      </c>
      <c r="I8" s="188" t="s">
        <v>338</v>
      </c>
      <c r="J8" s="189" t="s">
        <v>341</v>
      </c>
    </row>
    <row r="9" spans="1:13" s="186" customFormat="1" ht="30.75" customHeight="1" thickBot="1" x14ac:dyDescent="0.25">
      <c r="A9" s="593"/>
      <c r="B9" s="594"/>
      <c r="C9" s="190" t="s">
        <v>188</v>
      </c>
      <c r="D9" s="191" t="s">
        <v>189</v>
      </c>
      <c r="E9" s="192" t="s">
        <v>153</v>
      </c>
      <c r="F9" s="193" t="s">
        <v>153</v>
      </c>
      <c r="G9" s="194" t="s">
        <v>153</v>
      </c>
      <c r="H9" s="195" t="s">
        <v>6</v>
      </c>
      <c r="I9" s="190" t="s">
        <v>6</v>
      </c>
      <c r="J9" s="196" t="s">
        <v>6</v>
      </c>
    </row>
    <row r="10" spans="1:13" s="186" customFormat="1" ht="22.9" customHeight="1" x14ac:dyDescent="0.25">
      <c r="A10" s="595" t="s">
        <v>3</v>
      </c>
      <c r="B10" s="596"/>
      <c r="C10" s="197">
        <f>Dateneingabe!K17</f>
        <v>0</v>
      </c>
      <c r="D10" s="198">
        <f>Dateneingabe!M17</f>
        <v>0</v>
      </c>
      <c r="E10" s="199">
        <f>Dateneingabe!K25</f>
        <v>0</v>
      </c>
      <c r="F10" s="200">
        <f>Dateneingabe!L25</f>
        <v>0</v>
      </c>
      <c r="G10" s="201">
        <f>Dateneingabe!M25</f>
        <v>0</v>
      </c>
      <c r="H10" s="199">
        <f t="shared" ref="H10:J12" si="0">IF($C$6&lt;&gt;0,E10/$C$6,0)</f>
        <v>0</v>
      </c>
      <c r="I10" s="199">
        <f t="shared" si="0"/>
        <v>0</v>
      </c>
      <c r="J10" s="202">
        <f t="shared" si="0"/>
        <v>0</v>
      </c>
    </row>
    <row r="11" spans="1:13" s="186" customFormat="1" ht="22.9" customHeight="1" x14ac:dyDescent="0.2">
      <c r="A11" s="597" t="s">
        <v>191</v>
      </c>
      <c r="B11" s="598"/>
      <c r="C11" s="197">
        <f>SUM(Dateneingabe!H38:H41)</f>
        <v>0</v>
      </c>
      <c r="D11" s="203">
        <f>SUM(Dateneingabe!I38:I41)</f>
        <v>0</v>
      </c>
      <c r="E11" s="204">
        <f>SUM(Dateneingabe!K38:K41)</f>
        <v>0</v>
      </c>
      <c r="F11" s="205">
        <f>SUM(Dateneingabe!L38:L41)</f>
        <v>0</v>
      </c>
      <c r="G11" s="206">
        <f>SUM(Dateneingabe!M38:M41)</f>
        <v>0</v>
      </c>
      <c r="H11" s="199">
        <f t="shared" si="0"/>
        <v>0</v>
      </c>
      <c r="I11" s="199">
        <f t="shared" si="0"/>
        <v>0</v>
      </c>
      <c r="J11" s="202">
        <f t="shared" si="0"/>
        <v>0</v>
      </c>
    </row>
    <row r="12" spans="1:13" s="186" customFormat="1" ht="22.9" customHeight="1" thickBot="1" x14ac:dyDescent="0.25">
      <c r="A12" s="599" t="s">
        <v>4</v>
      </c>
      <c r="B12" s="600"/>
      <c r="C12" s="207">
        <f>SUM(Dateneingabe!H48:H51)</f>
        <v>0</v>
      </c>
      <c r="D12" s="207">
        <f>SUM(Dateneingabe!I48:I51)</f>
        <v>0</v>
      </c>
      <c r="E12" s="208">
        <f>SUM(Dateneingabe!K48:K51)</f>
        <v>0</v>
      </c>
      <c r="F12" s="209">
        <f>SUM(Dateneingabe!L48:L51)</f>
        <v>0</v>
      </c>
      <c r="G12" s="210">
        <f>SUM(Dateneingabe!M48:M51)</f>
        <v>0</v>
      </c>
      <c r="H12" s="211">
        <f t="shared" si="0"/>
        <v>0</v>
      </c>
      <c r="I12" s="211">
        <f t="shared" si="0"/>
        <v>0</v>
      </c>
      <c r="J12" s="212">
        <f t="shared" si="0"/>
        <v>0</v>
      </c>
    </row>
    <row r="13" spans="1:13" s="217" customFormat="1" ht="25.15" customHeight="1" thickBot="1" x14ac:dyDescent="0.35">
      <c r="A13" s="601" t="s">
        <v>131</v>
      </c>
      <c r="B13" s="602"/>
      <c r="C13" s="602"/>
      <c r="D13" s="603"/>
      <c r="E13" s="213">
        <f t="shared" ref="E13:G13" si="1">E10+E11+E12</f>
        <v>0</v>
      </c>
      <c r="F13" s="214">
        <f t="shared" si="1"/>
        <v>0</v>
      </c>
      <c r="G13" s="215">
        <f t="shared" si="1"/>
        <v>0</v>
      </c>
      <c r="H13" s="216">
        <f>H10+H11+H12</f>
        <v>0</v>
      </c>
      <c r="I13" s="216">
        <f t="shared" ref="I13:J13" si="2">I10+I11+I12</f>
        <v>0</v>
      </c>
      <c r="J13" s="216">
        <f t="shared" si="2"/>
        <v>0</v>
      </c>
    </row>
    <row r="14" spans="1:13" ht="15.6" thickBot="1" x14ac:dyDescent="0.3">
      <c r="A14" s="186"/>
      <c r="B14" s="186"/>
      <c r="C14" s="186"/>
      <c r="D14" s="218"/>
      <c r="E14" s="219"/>
      <c r="F14" s="219"/>
      <c r="G14" s="219"/>
      <c r="H14" s="219"/>
      <c r="I14" s="219"/>
      <c r="J14" s="219"/>
    </row>
    <row r="15" spans="1:13" s="186" customFormat="1" ht="15.75" customHeight="1" x14ac:dyDescent="0.25">
      <c r="A15" s="591" t="s">
        <v>2</v>
      </c>
      <c r="B15" s="592"/>
      <c r="C15" s="582" t="s">
        <v>121</v>
      </c>
      <c r="D15" s="583"/>
      <c r="E15" s="187" t="s">
        <v>35</v>
      </c>
      <c r="F15" s="188" t="s">
        <v>338</v>
      </c>
      <c r="G15" s="189" t="s">
        <v>341</v>
      </c>
      <c r="H15" s="187" t="s">
        <v>35</v>
      </c>
      <c r="I15" s="188" t="s">
        <v>338</v>
      </c>
      <c r="J15" s="189" t="s">
        <v>341</v>
      </c>
    </row>
    <row r="16" spans="1:13" s="186" customFormat="1" ht="15.75" customHeight="1" thickBot="1" x14ac:dyDescent="0.25">
      <c r="A16" s="593"/>
      <c r="B16" s="594"/>
      <c r="C16" s="220" t="s">
        <v>39</v>
      </c>
      <c r="D16" s="191" t="s">
        <v>8</v>
      </c>
      <c r="E16" s="192" t="s">
        <v>153</v>
      </c>
      <c r="F16" s="193" t="s">
        <v>153</v>
      </c>
      <c r="G16" s="194" t="s">
        <v>153</v>
      </c>
      <c r="H16" s="221" t="s">
        <v>6</v>
      </c>
      <c r="I16" s="222" t="s">
        <v>6</v>
      </c>
      <c r="J16" s="223" t="s">
        <v>6</v>
      </c>
    </row>
    <row r="17" spans="1:10" s="186" customFormat="1" ht="22.9" customHeight="1" x14ac:dyDescent="0.25">
      <c r="A17" s="610" t="str">
        <f>Dateneingabe!A26</f>
        <v>Bitte wählen:</v>
      </c>
      <c r="B17" s="611"/>
      <c r="C17" s="224">
        <f>Dateneingabe!K19</f>
        <v>0</v>
      </c>
      <c r="D17" s="225">
        <f>Dateneingabe!F26</f>
        <v>0</v>
      </c>
      <c r="E17" s="199">
        <f>Dateneingabe!K26</f>
        <v>0</v>
      </c>
      <c r="F17" s="200">
        <f>Dateneingabe!L26</f>
        <v>0</v>
      </c>
      <c r="G17" s="226">
        <f>Dateneingabe!M26</f>
        <v>0</v>
      </c>
      <c r="H17" s="227">
        <f t="shared" ref="H17:J18" si="3">IF($C$6&lt;&gt;0,E17/$C$6,0)</f>
        <v>0</v>
      </c>
      <c r="I17" s="228">
        <f t="shared" si="3"/>
        <v>0</v>
      </c>
      <c r="J17" s="229">
        <f t="shared" si="3"/>
        <v>0</v>
      </c>
    </row>
    <row r="18" spans="1:10" s="186" customFormat="1" ht="22.9" customHeight="1" thickBot="1" x14ac:dyDescent="0.3">
      <c r="A18" s="612" t="str">
        <f>Dateneingabe!A27</f>
        <v>Bitte wählen:</v>
      </c>
      <c r="B18" s="613"/>
      <c r="C18" s="230"/>
      <c r="D18" s="203">
        <f>Dateneingabe!F27</f>
        <v>0</v>
      </c>
      <c r="E18" s="231">
        <f>Dateneingabe!K27</f>
        <v>0</v>
      </c>
      <c r="F18" s="205">
        <f>Dateneingabe!L27</f>
        <v>0</v>
      </c>
      <c r="G18" s="232">
        <f>Dateneingabe!M27</f>
        <v>0</v>
      </c>
      <c r="H18" s="204">
        <f t="shared" si="3"/>
        <v>0</v>
      </c>
      <c r="I18" s="205">
        <f t="shared" si="3"/>
        <v>0</v>
      </c>
      <c r="J18" s="206">
        <f t="shared" si="3"/>
        <v>0</v>
      </c>
    </row>
    <row r="19" spans="1:10" s="186" customFormat="1" ht="22.9" customHeight="1" thickBot="1" x14ac:dyDescent="0.35">
      <c r="A19" s="601" t="s">
        <v>132</v>
      </c>
      <c r="B19" s="602"/>
      <c r="C19" s="16"/>
      <c r="D19" s="12"/>
      <c r="E19" s="233">
        <f t="shared" ref="E19:J19" si="4">E17+E18</f>
        <v>0</v>
      </c>
      <c r="F19" s="233">
        <f t="shared" si="4"/>
        <v>0</v>
      </c>
      <c r="G19" s="233">
        <f t="shared" si="4"/>
        <v>0</v>
      </c>
      <c r="H19" s="233">
        <f t="shared" si="4"/>
        <v>0</v>
      </c>
      <c r="I19" s="233">
        <f t="shared" si="4"/>
        <v>0</v>
      </c>
      <c r="J19" s="234">
        <f t="shared" si="4"/>
        <v>0</v>
      </c>
    </row>
    <row r="20" spans="1:10" s="186" customFormat="1" ht="15" customHeight="1" thickBot="1" x14ac:dyDescent="0.35">
      <c r="A20" s="42"/>
      <c r="B20" s="42"/>
      <c r="C20" s="43"/>
      <c r="D20" s="44"/>
      <c r="E20" s="235"/>
      <c r="F20" s="235"/>
      <c r="G20" s="235"/>
      <c r="H20" s="235"/>
      <c r="I20" s="235"/>
      <c r="J20" s="235"/>
    </row>
    <row r="21" spans="1:10" s="217" customFormat="1" ht="25.15" customHeight="1" thickBot="1" x14ac:dyDescent="0.35">
      <c r="A21" s="620" t="s">
        <v>192</v>
      </c>
      <c r="B21" s="621"/>
      <c r="C21" s="621"/>
      <c r="D21" s="622"/>
      <c r="E21" s="236">
        <f>Dateneingabe!J38+Dateneingabe!J39+Dateneingabe!J40+Dateneingabe!J41</f>
        <v>0</v>
      </c>
      <c r="F21" s="237"/>
      <c r="G21" s="238"/>
      <c r="H21" s="236">
        <f>IF($C$7&lt;&gt;0,E21/$C$7,0)</f>
        <v>0</v>
      </c>
      <c r="I21" s="237"/>
      <c r="J21" s="238"/>
    </row>
    <row r="22" spans="1:10" ht="15" customHeight="1" thickBot="1" x14ac:dyDescent="0.3">
      <c r="A22" s="186"/>
      <c r="B22" s="186"/>
      <c r="C22" s="186"/>
      <c r="D22" s="218"/>
      <c r="E22" s="219"/>
      <c r="F22" s="219"/>
      <c r="G22" s="219"/>
      <c r="H22" s="219"/>
      <c r="I22" s="219"/>
      <c r="J22" s="219"/>
    </row>
    <row r="23" spans="1:10" s="186" customFormat="1" ht="15.75" customHeight="1" x14ac:dyDescent="0.2">
      <c r="A23" s="614" t="s">
        <v>122</v>
      </c>
      <c r="B23" s="615"/>
      <c r="C23" s="615"/>
      <c r="D23" s="616"/>
      <c r="E23" s="187" t="s">
        <v>35</v>
      </c>
      <c r="F23" s="188" t="s">
        <v>338</v>
      </c>
      <c r="G23" s="189" t="s">
        <v>341</v>
      </c>
      <c r="H23" s="187" t="s">
        <v>35</v>
      </c>
      <c r="I23" s="188" t="s">
        <v>338</v>
      </c>
      <c r="J23" s="189" t="s">
        <v>341</v>
      </c>
    </row>
    <row r="24" spans="1:10" s="186" customFormat="1" ht="15.75" customHeight="1" thickBot="1" x14ac:dyDescent="0.25">
      <c r="A24" s="617"/>
      <c r="B24" s="618"/>
      <c r="C24" s="618"/>
      <c r="D24" s="619"/>
      <c r="E24" s="239" t="s">
        <v>153</v>
      </c>
      <c r="F24" s="240" t="s">
        <v>153</v>
      </c>
      <c r="G24" s="241" t="s">
        <v>153</v>
      </c>
      <c r="H24" s="221" t="s">
        <v>6</v>
      </c>
      <c r="I24" s="222" t="s">
        <v>6</v>
      </c>
      <c r="J24" s="223" t="s">
        <v>6</v>
      </c>
    </row>
    <row r="25" spans="1:10" s="186" customFormat="1" ht="22.9" customHeight="1" x14ac:dyDescent="0.25">
      <c r="A25" s="606" t="str">
        <f>A8</f>
        <v>Input</v>
      </c>
      <c r="B25" s="607"/>
      <c r="C25" s="607"/>
      <c r="D25" s="607"/>
      <c r="E25" s="242">
        <f t="shared" ref="E25:J25" si="5">E13</f>
        <v>0</v>
      </c>
      <c r="F25" s="243">
        <f t="shared" si="5"/>
        <v>0</v>
      </c>
      <c r="G25" s="244">
        <f t="shared" si="5"/>
        <v>0</v>
      </c>
      <c r="H25" s="245">
        <f t="shared" si="5"/>
        <v>0</v>
      </c>
      <c r="I25" s="243">
        <f t="shared" si="5"/>
        <v>0</v>
      </c>
      <c r="J25" s="246">
        <f t="shared" si="5"/>
        <v>0</v>
      </c>
    </row>
    <row r="26" spans="1:10" s="186" customFormat="1" ht="22.9" customHeight="1" thickBot="1" x14ac:dyDescent="0.3">
      <c r="A26" s="608" t="str">
        <f>A15</f>
        <v>Output</v>
      </c>
      <c r="B26" s="609"/>
      <c r="C26" s="609"/>
      <c r="D26" s="609"/>
      <c r="E26" s="247">
        <f>E19</f>
        <v>0</v>
      </c>
      <c r="F26" s="248">
        <f t="shared" ref="F26:J26" si="6">F19</f>
        <v>0</v>
      </c>
      <c r="G26" s="249">
        <f t="shared" si="6"/>
        <v>0</v>
      </c>
      <c r="H26" s="250">
        <f t="shared" si="6"/>
        <v>0</v>
      </c>
      <c r="I26" s="248">
        <f t="shared" si="6"/>
        <v>0</v>
      </c>
      <c r="J26" s="251">
        <f t="shared" si="6"/>
        <v>0</v>
      </c>
    </row>
    <row r="27" spans="1:10" s="258" customFormat="1" ht="25.15" customHeight="1" thickBot="1" x14ac:dyDescent="0.35">
      <c r="A27" s="601" t="s">
        <v>139</v>
      </c>
      <c r="B27" s="602"/>
      <c r="C27" s="16"/>
      <c r="D27" s="12"/>
      <c r="E27" s="252">
        <f t="shared" ref="E27:G27" si="7">E25-E26</f>
        <v>0</v>
      </c>
      <c r="F27" s="253">
        <f t="shared" si="7"/>
        <v>0</v>
      </c>
      <c r="G27" s="254">
        <f t="shared" si="7"/>
        <v>0</v>
      </c>
      <c r="H27" s="255">
        <f t="shared" ref="H27:J27" si="8">H25-H26</f>
        <v>0</v>
      </c>
      <c r="I27" s="256">
        <f t="shared" si="8"/>
        <v>0</v>
      </c>
      <c r="J27" s="257">
        <f t="shared" si="8"/>
        <v>0</v>
      </c>
    </row>
    <row r="28" spans="1:10" s="258" customFormat="1" ht="25.15" customHeight="1" x14ac:dyDescent="0.3">
      <c r="A28" s="42"/>
      <c r="B28" s="42"/>
      <c r="C28" s="43"/>
      <c r="D28" s="44"/>
      <c r="E28" s="259"/>
      <c r="F28" s="259"/>
      <c r="G28" s="259"/>
      <c r="H28" s="259"/>
      <c r="I28" s="259"/>
      <c r="J28" s="259"/>
    </row>
    <row r="29" spans="1:10" s="258" customFormat="1" ht="25.15" customHeight="1" x14ac:dyDescent="0.3">
      <c r="A29" s="42"/>
      <c r="B29" s="42"/>
      <c r="C29" s="42"/>
      <c r="D29" s="42"/>
      <c r="E29" s="259"/>
      <c r="F29" s="260"/>
      <c r="G29" s="260"/>
      <c r="H29" s="259"/>
      <c r="I29" s="260"/>
      <c r="J29" s="260"/>
    </row>
    <row r="30" spans="1:10" s="258" customFormat="1" ht="25.15" customHeight="1" x14ac:dyDescent="0.3">
      <c r="A30" s="42"/>
      <c r="B30" s="42"/>
      <c r="C30" s="42"/>
      <c r="D30" s="42"/>
      <c r="E30" s="259"/>
      <c r="F30" s="260"/>
      <c r="G30" s="260"/>
      <c r="H30" s="259"/>
      <c r="I30" s="260"/>
      <c r="J30" s="260"/>
    </row>
  </sheetData>
  <sheetProtection password="E8E0" sheet="1" objects="1" scenarios="1" selectLockedCells="1"/>
  <mergeCells count="29">
    <mergeCell ref="A27:B27"/>
    <mergeCell ref="A25:D25"/>
    <mergeCell ref="A26:D26"/>
    <mergeCell ref="A17:B17"/>
    <mergeCell ref="A18:B18"/>
    <mergeCell ref="A23:D24"/>
    <mergeCell ref="A19:B19"/>
    <mergeCell ref="A21:D21"/>
    <mergeCell ref="C15:D15"/>
    <mergeCell ref="C8:D8"/>
    <mergeCell ref="H6:J7"/>
    <mergeCell ref="E6:G7"/>
    <mergeCell ref="A1:D1"/>
    <mergeCell ref="A2:D2"/>
    <mergeCell ref="A8:B9"/>
    <mergeCell ref="A10:B10"/>
    <mergeCell ref="A11:B11"/>
    <mergeCell ref="A12:B12"/>
    <mergeCell ref="A15:B16"/>
    <mergeCell ref="A13:D13"/>
    <mergeCell ref="A4:J4"/>
    <mergeCell ref="A6:B6"/>
    <mergeCell ref="C6:D6"/>
    <mergeCell ref="B7:D7"/>
    <mergeCell ref="B5:C5"/>
    <mergeCell ref="D5:E5"/>
    <mergeCell ref="H1:I1"/>
    <mergeCell ref="H2:I2"/>
    <mergeCell ref="F5:H5"/>
  </mergeCells>
  <pageMargins left="0.7" right="0.7" top="0.75" bottom="0.75" header="0.3" footer="0.3"/>
  <pageSetup paperSize="9" scale="80" orientation="landscape" r:id="rId1"/>
  <headerFooter>
    <oddHeader>&amp;LSchlagbilanz&amp;C&amp;D
&amp;R&amp;G</oddHeader>
    <oddFooter>&amp;C&amp;P</oddFooter>
  </headerFooter>
  <rowBreaks count="1" manualBreakCount="1">
    <brk id="30" max="16383" man="1"/>
  </rowBreaks>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W33"/>
  <sheetViews>
    <sheetView zoomScaleNormal="100" workbookViewId="0">
      <pane xSplit="2" ySplit="2" topLeftCell="C3" activePane="bottomRight" state="frozen"/>
      <selection pane="topRight" activeCell="B1" sqref="B1"/>
      <selection pane="bottomLeft" activeCell="A3" sqref="A3"/>
      <selection pane="bottomRight" activeCell="B29" sqref="B29"/>
    </sheetView>
  </sheetViews>
  <sheetFormatPr baseColWidth="10" defaultColWidth="11.25" defaultRowHeight="15.75" x14ac:dyDescent="0.25"/>
  <cols>
    <col min="1" max="1" width="11.25" style="108"/>
    <col min="2" max="2" width="34.125" style="83" customWidth="1"/>
    <col min="3" max="15" width="15.625" style="108" customWidth="1"/>
    <col min="16" max="16" width="20.625" style="108" customWidth="1"/>
    <col min="17" max="23" width="15.625" style="108" customWidth="1"/>
    <col min="24" max="33" width="32" style="108" customWidth="1"/>
    <col min="34" max="16384" width="11.25" style="108"/>
  </cols>
  <sheetData>
    <row r="1" spans="1:23" s="83" customFormat="1" ht="17.100000000000001" customHeight="1" thickBot="1" x14ac:dyDescent="0.3">
      <c r="B1" s="637" t="s">
        <v>14</v>
      </c>
      <c r="C1" s="641" t="s">
        <v>5</v>
      </c>
      <c r="D1" s="328" t="s">
        <v>296</v>
      </c>
      <c r="E1" s="328" t="s">
        <v>293</v>
      </c>
      <c r="F1" s="639" t="s">
        <v>30</v>
      </c>
      <c r="G1" s="634" t="s">
        <v>33</v>
      </c>
      <c r="H1" s="635"/>
      <c r="I1" s="635"/>
      <c r="J1" s="636"/>
      <c r="K1" s="627" t="s">
        <v>3</v>
      </c>
      <c r="L1" s="634" t="s">
        <v>150</v>
      </c>
      <c r="M1" s="635"/>
      <c r="N1" s="635"/>
      <c r="O1" s="636"/>
      <c r="P1" s="629" t="s">
        <v>34</v>
      </c>
      <c r="Q1" s="330"/>
      <c r="R1" s="85" t="s">
        <v>157</v>
      </c>
      <c r="S1" s="85" t="s">
        <v>54</v>
      </c>
      <c r="T1" s="631" t="s">
        <v>158</v>
      </c>
      <c r="U1" s="632"/>
      <c r="V1" s="632"/>
      <c r="W1" s="633"/>
    </row>
    <row r="2" spans="1:23" s="83" customFormat="1" ht="17.100000000000001" customHeight="1" thickBot="1" x14ac:dyDescent="0.4">
      <c r="B2" s="638"/>
      <c r="C2" s="642"/>
      <c r="D2" s="329" t="s">
        <v>46</v>
      </c>
      <c r="E2" s="329" t="s">
        <v>46</v>
      </c>
      <c r="F2" s="640"/>
      <c r="G2" s="86" t="s">
        <v>31</v>
      </c>
      <c r="H2" s="87" t="s">
        <v>338</v>
      </c>
      <c r="I2" s="87" t="s">
        <v>339</v>
      </c>
      <c r="J2" s="88" t="s">
        <v>32</v>
      </c>
      <c r="K2" s="628"/>
      <c r="L2" s="86" t="s">
        <v>31</v>
      </c>
      <c r="M2" s="87" t="s">
        <v>338</v>
      </c>
      <c r="N2" s="87" t="s">
        <v>339</v>
      </c>
      <c r="O2" s="88" t="s">
        <v>32</v>
      </c>
      <c r="P2" s="630"/>
      <c r="Q2" s="330" t="s">
        <v>41</v>
      </c>
      <c r="R2" s="85" t="s">
        <v>8</v>
      </c>
      <c r="S2" s="85" t="s">
        <v>46</v>
      </c>
      <c r="T2" s="89" t="s">
        <v>340</v>
      </c>
      <c r="U2" s="89" t="s">
        <v>44</v>
      </c>
      <c r="V2" s="89" t="s">
        <v>45</v>
      </c>
      <c r="W2" s="89" t="s">
        <v>32</v>
      </c>
    </row>
    <row r="3" spans="1:23" x14ac:dyDescent="0.2">
      <c r="A3" s="623" t="s">
        <v>291</v>
      </c>
      <c r="B3" s="90" t="s">
        <v>36</v>
      </c>
      <c r="C3" s="91">
        <v>0</v>
      </c>
      <c r="D3" s="92"/>
      <c r="E3" s="93"/>
      <c r="F3" s="94"/>
      <c r="G3" s="95">
        <v>0</v>
      </c>
      <c r="H3" s="96">
        <v>0</v>
      </c>
      <c r="I3" s="96">
        <v>0</v>
      </c>
      <c r="J3" s="97">
        <v>0</v>
      </c>
      <c r="K3" s="98"/>
      <c r="L3" s="99">
        <v>0</v>
      </c>
      <c r="M3" s="100">
        <v>0</v>
      </c>
      <c r="N3" s="100">
        <v>0</v>
      </c>
      <c r="O3" s="101"/>
      <c r="P3" s="102" t="s">
        <v>36</v>
      </c>
      <c r="Q3" s="103">
        <v>0</v>
      </c>
      <c r="R3" s="104"/>
      <c r="S3" s="104">
        <v>0</v>
      </c>
      <c r="T3" s="105">
        <v>0</v>
      </c>
      <c r="U3" s="106">
        <v>0</v>
      </c>
      <c r="V3" s="106">
        <v>0</v>
      </c>
      <c r="W3" s="107">
        <v>0</v>
      </c>
    </row>
    <row r="4" spans="1:23" x14ac:dyDescent="0.25">
      <c r="A4" s="623"/>
      <c r="B4" s="109" t="s">
        <v>9</v>
      </c>
      <c r="C4" s="110">
        <v>1</v>
      </c>
      <c r="D4" s="111">
        <v>86</v>
      </c>
      <c r="E4" s="112"/>
      <c r="F4" s="111">
        <v>80</v>
      </c>
      <c r="G4" s="113">
        <v>1.81</v>
      </c>
      <c r="H4" s="114">
        <v>0.8</v>
      </c>
      <c r="I4" s="114">
        <v>0.6</v>
      </c>
      <c r="J4" s="115">
        <v>0.2</v>
      </c>
      <c r="K4" s="110"/>
      <c r="L4" s="113">
        <v>1.81</v>
      </c>
      <c r="M4" s="114">
        <v>0.8</v>
      </c>
      <c r="N4" s="114">
        <v>0.6</v>
      </c>
      <c r="O4" s="115"/>
      <c r="P4" s="116" t="s">
        <v>56</v>
      </c>
      <c r="Q4" s="117">
        <v>1</v>
      </c>
      <c r="R4" s="118" t="s">
        <v>8</v>
      </c>
      <c r="S4" s="117">
        <v>86</v>
      </c>
      <c r="T4" s="119">
        <v>5</v>
      </c>
      <c r="U4" s="120">
        <v>3</v>
      </c>
      <c r="V4" s="120">
        <v>17</v>
      </c>
      <c r="W4" s="121">
        <v>2</v>
      </c>
    </row>
    <row r="5" spans="1:23" x14ac:dyDescent="0.25">
      <c r="A5" s="623"/>
      <c r="B5" s="109" t="s">
        <v>10</v>
      </c>
      <c r="C5" s="110">
        <v>2</v>
      </c>
      <c r="D5" s="111">
        <v>86</v>
      </c>
      <c r="E5" s="112"/>
      <c r="F5" s="111">
        <v>80</v>
      </c>
      <c r="G5" s="113">
        <v>2.11</v>
      </c>
      <c r="H5" s="114">
        <v>0.8</v>
      </c>
      <c r="I5" s="114">
        <v>0.6</v>
      </c>
      <c r="J5" s="115">
        <v>0.2</v>
      </c>
      <c r="K5" s="110"/>
      <c r="L5" s="113">
        <v>2.11</v>
      </c>
      <c r="M5" s="114">
        <v>0.8</v>
      </c>
      <c r="N5" s="114">
        <v>0.6</v>
      </c>
      <c r="O5" s="115"/>
      <c r="P5" s="116" t="s">
        <v>56</v>
      </c>
      <c r="Q5" s="117">
        <v>1</v>
      </c>
      <c r="R5" s="118" t="s">
        <v>8</v>
      </c>
      <c r="S5" s="117">
        <v>86</v>
      </c>
      <c r="T5" s="119">
        <v>5</v>
      </c>
      <c r="U5" s="120">
        <v>3</v>
      </c>
      <c r="V5" s="120">
        <v>17</v>
      </c>
      <c r="W5" s="121">
        <v>2</v>
      </c>
    </row>
    <row r="6" spans="1:23" x14ac:dyDescent="0.25">
      <c r="A6" s="623"/>
      <c r="B6" s="109" t="s">
        <v>11</v>
      </c>
      <c r="C6" s="110">
        <v>3</v>
      </c>
      <c r="D6" s="111">
        <v>86</v>
      </c>
      <c r="E6" s="112"/>
      <c r="F6" s="111">
        <v>80</v>
      </c>
      <c r="G6" s="113">
        <v>2.41</v>
      </c>
      <c r="H6" s="114">
        <v>0.8</v>
      </c>
      <c r="I6" s="114">
        <v>0.6</v>
      </c>
      <c r="J6" s="115">
        <v>0.2</v>
      </c>
      <c r="K6" s="110"/>
      <c r="L6" s="113">
        <v>2.41</v>
      </c>
      <c r="M6" s="114">
        <v>0.8</v>
      </c>
      <c r="N6" s="114">
        <v>0.6</v>
      </c>
      <c r="O6" s="115"/>
      <c r="P6" s="116" t="s">
        <v>56</v>
      </c>
      <c r="Q6" s="117">
        <v>1</v>
      </c>
      <c r="R6" s="118" t="s">
        <v>8</v>
      </c>
      <c r="S6" s="117">
        <v>86</v>
      </c>
      <c r="T6" s="119">
        <v>5</v>
      </c>
      <c r="U6" s="120">
        <v>3</v>
      </c>
      <c r="V6" s="120">
        <v>17</v>
      </c>
      <c r="W6" s="121">
        <v>2</v>
      </c>
    </row>
    <row r="7" spans="1:23" x14ac:dyDescent="0.25">
      <c r="A7" s="623"/>
      <c r="B7" s="109" t="s">
        <v>12</v>
      </c>
      <c r="C7" s="110">
        <v>4</v>
      </c>
      <c r="D7" s="111">
        <v>86</v>
      </c>
      <c r="E7" s="112"/>
      <c r="F7" s="111">
        <v>75</v>
      </c>
      <c r="G7" s="113">
        <v>1.81</v>
      </c>
      <c r="H7" s="114">
        <v>0.8</v>
      </c>
      <c r="I7" s="114">
        <v>0.6</v>
      </c>
      <c r="J7" s="115">
        <v>0.2</v>
      </c>
      <c r="K7" s="110"/>
      <c r="L7" s="113">
        <v>1.81</v>
      </c>
      <c r="M7" s="114">
        <v>0.8</v>
      </c>
      <c r="N7" s="114">
        <v>0.6</v>
      </c>
      <c r="O7" s="115"/>
      <c r="P7" s="116" t="s">
        <v>56</v>
      </c>
      <c r="Q7" s="117">
        <v>1</v>
      </c>
      <c r="R7" s="118" t="s">
        <v>8</v>
      </c>
      <c r="S7" s="117">
        <v>86</v>
      </c>
      <c r="T7" s="119">
        <v>5</v>
      </c>
      <c r="U7" s="120">
        <v>3</v>
      </c>
      <c r="V7" s="120">
        <v>17</v>
      </c>
      <c r="W7" s="121">
        <v>2</v>
      </c>
    </row>
    <row r="8" spans="1:23" x14ac:dyDescent="0.25">
      <c r="A8" s="623"/>
      <c r="B8" s="109" t="s">
        <v>15</v>
      </c>
      <c r="C8" s="110">
        <v>5</v>
      </c>
      <c r="D8" s="111">
        <v>86</v>
      </c>
      <c r="E8" s="112"/>
      <c r="F8" s="111">
        <v>60</v>
      </c>
      <c r="G8" s="113">
        <v>2.11</v>
      </c>
      <c r="H8" s="114">
        <v>0.8</v>
      </c>
      <c r="I8" s="114">
        <v>0.6</v>
      </c>
      <c r="J8" s="115">
        <v>0.2</v>
      </c>
      <c r="K8" s="110"/>
      <c r="L8" s="113">
        <v>2.2599999999999998</v>
      </c>
      <c r="M8" s="114">
        <v>0.8</v>
      </c>
      <c r="N8" s="114">
        <v>0.6</v>
      </c>
      <c r="O8" s="115"/>
      <c r="P8" s="116" t="s">
        <v>56</v>
      </c>
      <c r="Q8" s="117">
        <v>1</v>
      </c>
      <c r="R8" s="118" t="s">
        <v>8</v>
      </c>
      <c r="S8" s="117">
        <v>86</v>
      </c>
      <c r="T8" s="119">
        <v>5</v>
      </c>
      <c r="U8" s="120">
        <v>3</v>
      </c>
      <c r="V8" s="120">
        <v>17</v>
      </c>
      <c r="W8" s="121">
        <v>2</v>
      </c>
    </row>
    <row r="9" spans="1:23" x14ac:dyDescent="0.25">
      <c r="A9" s="623"/>
      <c r="B9" s="109" t="s">
        <v>16</v>
      </c>
      <c r="C9" s="110">
        <v>6</v>
      </c>
      <c r="D9" s="111">
        <v>86</v>
      </c>
      <c r="E9" s="112"/>
      <c r="F9" s="111">
        <v>60</v>
      </c>
      <c r="G9" s="113">
        <v>2.41</v>
      </c>
      <c r="H9" s="114">
        <v>0.8</v>
      </c>
      <c r="I9" s="114">
        <v>0.6</v>
      </c>
      <c r="J9" s="115">
        <v>0.2</v>
      </c>
      <c r="K9" s="110"/>
      <c r="L9" s="113">
        <v>2.2599999999999998</v>
      </c>
      <c r="M9" s="114">
        <v>0.8</v>
      </c>
      <c r="N9" s="114">
        <v>0.6</v>
      </c>
      <c r="O9" s="115"/>
      <c r="P9" s="116" t="s">
        <v>56</v>
      </c>
      <c r="Q9" s="117">
        <v>1</v>
      </c>
      <c r="R9" s="118" t="s">
        <v>8</v>
      </c>
      <c r="S9" s="117">
        <v>86</v>
      </c>
      <c r="T9" s="119">
        <v>5</v>
      </c>
      <c r="U9" s="120">
        <v>3</v>
      </c>
      <c r="V9" s="120">
        <v>17</v>
      </c>
      <c r="W9" s="121">
        <v>2</v>
      </c>
    </row>
    <row r="10" spans="1:23" x14ac:dyDescent="0.25">
      <c r="A10" s="623"/>
      <c r="B10" s="109" t="s">
        <v>17</v>
      </c>
      <c r="C10" s="110">
        <v>7</v>
      </c>
      <c r="D10" s="111">
        <v>86</v>
      </c>
      <c r="E10" s="112"/>
      <c r="F10" s="111">
        <v>70</v>
      </c>
      <c r="G10" s="113">
        <v>1.79</v>
      </c>
      <c r="H10" s="114">
        <v>0.8</v>
      </c>
      <c r="I10" s="114">
        <v>0.6</v>
      </c>
      <c r="J10" s="115">
        <v>0.2</v>
      </c>
      <c r="K10" s="110"/>
      <c r="L10" s="113">
        <v>1.72</v>
      </c>
      <c r="M10" s="114">
        <v>0.8</v>
      </c>
      <c r="N10" s="114">
        <v>0.6</v>
      </c>
      <c r="O10" s="115"/>
      <c r="P10" s="116" t="s">
        <v>56</v>
      </c>
      <c r="Q10" s="117">
        <v>1</v>
      </c>
      <c r="R10" s="118" t="s">
        <v>8</v>
      </c>
      <c r="S10" s="117">
        <v>86</v>
      </c>
      <c r="T10" s="119">
        <v>5</v>
      </c>
      <c r="U10" s="120">
        <v>3</v>
      </c>
      <c r="V10" s="120">
        <v>17</v>
      </c>
      <c r="W10" s="121">
        <v>2</v>
      </c>
    </row>
    <row r="11" spans="1:23" x14ac:dyDescent="0.25">
      <c r="A11" s="623"/>
      <c r="B11" s="109" t="s">
        <v>18</v>
      </c>
      <c r="C11" s="110">
        <v>8</v>
      </c>
      <c r="D11" s="111">
        <v>86</v>
      </c>
      <c r="E11" s="112"/>
      <c r="F11" s="111">
        <v>70</v>
      </c>
      <c r="G11" s="113">
        <v>1.38</v>
      </c>
      <c r="H11" s="114">
        <v>0.8</v>
      </c>
      <c r="I11" s="114">
        <v>0.6</v>
      </c>
      <c r="J11" s="115">
        <v>0.2</v>
      </c>
      <c r="K11" s="110"/>
      <c r="L11" s="113">
        <v>1.45</v>
      </c>
      <c r="M11" s="114">
        <v>0.8</v>
      </c>
      <c r="N11" s="114">
        <v>0.6</v>
      </c>
      <c r="O11" s="115"/>
      <c r="P11" s="116" t="s">
        <v>56</v>
      </c>
      <c r="Q11" s="117">
        <v>1</v>
      </c>
      <c r="R11" s="118" t="s">
        <v>8</v>
      </c>
      <c r="S11" s="117">
        <v>86</v>
      </c>
      <c r="T11" s="119">
        <v>5</v>
      </c>
      <c r="U11" s="120">
        <v>3</v>
      </c>
      <c r="V11" s="120">
        <v>17</v>
      </c>
      <c r="W11" s="121">
        <v>2</v>
      </c>
    </row>
    <row r="12" spans="1:23" x14ac:dyDescent="0.25">
      <c r="A12" s="623"/>
      <c r="B12" s="109" t="s">
        <v>19</v>
      </c>
      <c r="C12" s="110">
        <v>9</v>
      </c>
      <c r="D12" s="111">
        <v>86</v>
      </c>
      <c r="E12" s="112"/>
      <c r="F12" s="111">
        <v>70</v>
      </c>
      <c r="G12" s="113">
        <v>1.79</v>
      </c>
      <c r="H12" s="114">
        <v>0.8</v>
      </c>
      <c r="I12" s="114">
        <v>0.6</v>
      </c>
      <c r="J12" s="115">
        <v>0.2</v>
      </c>
      <c r="K12" s="110"/>
      <c r="L12" s="113">
        <v>1.72</v>
      </c>
      <c r="M12" s="114">
        <v>0.8</v>
      </c>
      <c r="N12" s="114">
        <v>0.6</v>
      </c>
      <c r="O12" s="115"/>
      <c r="P12" s="116" t="s">
        <v>56</v>
      </c>
      <c r="Q12" s="117">
        <v>1</v>
      </c>
      <c r="R12" s="118" t="s">
        <v>8</v>
      </c>
      <c r="S12" s="117">
        <v>86</v>
      </c>
      <c r="T12" s="119">
        <v>5</v>
      </c>
      <c r="U12" s="120">
        <v>3</v>
      </c>
      <c r="V12" s="120">
        <v>17</v>
      </c>
      <c r="W12" s="121">
        <v>2</v>
      </c>
    </row>
    <row r="13" spans="1:23" x14ac:dyDescent="0.25">
      <c r="A13" s="623"/>
      <c r="B13" s="109" t="s">
        <v>20</v>
      </c>
      <c r="C13" s="110">
        <v>10</v>
      </c>
      <c r="D13" s="111">
        <v>86</v>
      </c>
      <c r="E13" s="112"/>
      <c r="F13" s="111">
        <v>50</v>
      </c>
      <c r="G13" s="113">
        <v>1.38</v>
      </c>
      <c r="H13" s="114">
        <v>0.8</v>
      </c>
      <c r="I13" s="114">
        <v>0.6</v>
      </c>
      <c r="J13" s="115">
        <v>0.2</v>
      </c>
      <c r="K13" s="110"/>
      <c r="L13" s="113">
        <v>1.45</v>
      </c>
      <c r="M13" s="114">
        <v>0.8</v>
      </c>
      <c r="N13" s="114">
        <v>0.6</v>
      </c>
      <c r="O13" s="115"/>
      <c r="P13" s="116" t="s">
        <v>56</v>
      </c>
      <c r="Q13" s="117">
        <v>1</v>
      </c>
      <c r="R13" s="118" t="s">
        <v>8</v>
      </c>
      <c r="S13" s="117">
        <v>86</v>
      </c>
      <c r="T13" s="119">
        <v>5</v>
      </c>
      <c r="U13" s="120">
        <v>3</v>
      </c>
      <c r="V13" s="120">
        <v>17</v>
      </c>
      <c r="W13" s="121">
        <v>2</v>
      </c>
    </row>
    <row r="14" spans="1:23" x14ac:dyDescent="0.25">
      <c r="A14" s="623"/>
      <c r="B14" s="109" t="s">
        <v>123</v>
      </c>
      <c r="C14" s="110">
        <v>11</v>
      </c>
      <c r="D14" s="111">
        <v>86</v>
      </c>
      <c r="E14" s="112"/>
      <c r="F14" s="111">
        <v>70</v>
      </c>
      <c r="G14" s="113">
        <v>1.79</v>
      </c>
      <c r="H14" s="114">
        <v>0.8</v>
      </c>
      <c r="I14" s="114">
        <v>0.6</v>
      </c>
      <c r="J14" s="115"/>
      <c r="K14" s="110"/>
      <c r="L14" s="113">
        <v>1.72</v>
      </c>
      <c r="M14" s="114">
        <v>0.8</v>
      </c>
      <c r="N14" s="114">
        <v>0.6</v>
      </c>
      <c r="O14" s="115"/>
      <c r="P14" s="116" t="s">
        <v>56</v>
      </c>
      <c r="Q14" s="117">
        <v>1</v>
      </c>
      <c r="R14" s="118" t="s">
        <v>8</v>
      </c>
      <c r="S14" s="117">
        <v>86</v>
      </c>
      <c r="T14" s="119">
        <v>5</v>
      </c>
      <c r="U14" s="120">
        <v>3</v>
      </c>
      <c r="V14" s="120">
        <v>17</v>
      </c>
      <c r="W14" s="121">
        <v>2</v>
      </c>
    </row>
    <row r="15" spans="1:23" x14ac:dyDescent="0.25">
      <c r="A15" s="623"/>
      <c r="B15" s="109" t="s">
        <v>22</v>
      </c>
      <c r="C15" s="110">
        <v>12</v>
      </c>
      <c r="D15" s="111">
        <v>86</v>
      </c>
      <c r="E15" s="112"/>
      <c r="F15" s="111">
        <v>90</v>
      </c>
      <c r="G15" s="113">
        <v>1.38</v>
      </c>
      <c r="H15" s="114">
        <v>0.8</v>
      </c>
      <c r="I15" s="114">
        <v>0.5</v>
      </c>
      <c r="J15" s="115">
        <v>0.2</v>
      </c>
      <c r="K15" s="110"/>
      <c r="L15" s="113">
        <v>1.45</v>
      </c>
      <c r="M15" s="114">
        <v>0.8</v>
      </c>
      <c r="N15" s="114">
        <v>0.5</v>
      </c>
      <c r="O15" s="115"/>
      <c r="P15" s="116" t="s">
        <v>58</v>
      </c>
      <c r="Q15" s="117">
        <v>3</v>
      </c>
      <c r="R15" s="118" t="s">
        <v>8</v>
      </c>
      <c r="S15" s="117">
        <v>86</v>
      </c>
      <c r="T15" s="119">
        <v>9</v>
      </c>
      <c r="U15" s="120">
        <v>2</v>
      </c>
      <c r="V15" s="120">
        <v>20</v>
      </c>
      <c r="W15" s="121">
        <v>4</v>
      </c>
    </row>
    <row r="16" spans="1:23" x14ac:dyDescent="0.25">
      <c r="A16" s="623"/>
      <c r="B16" s="109" t="s">
        <v>23</v>
      </c>
      <c r="C16" s="110">
        <v>13</v>
      </c>
      <c r="D16" s="111">
        <v>86</v>
      </c>
      <c r="E16" s="112"/>
      <c r="F16" s="111">
        <v>120</v>
      </c>
      <c r="G16" s="113">
        <v>1.38</v>
      </c>
      <c r="H16" s="114">
        <v>0.8</v>
      </c>
      <c r="I16" s="114">
        <v>0.5</v>
      </c>
      <c r="J16" s="115">
        <v>0.2</v>
      </c>
      <c r="K16" s="110"/>
      <c r="L16" s="113">
        <v>1.45</v>
      </c>
      <c r="M16" s="114">
        <v>0.8</v>
      </c>
      <c r="N16" s="114">
        <v>0.5</v>
      </c>
      <c r="O16" s="115"/>
      <c r="P16" s="116" t="s">
        <v>58</v>
      </c>
      <c r="Q16" s="117">
        <v>3</v>
      </c>
      <c r="R16" s="118" t="s">
        <v>8</v>
      </c>
      <c r="S16" s="117">
        <v>86</v>
      </c>
      <c r="T16" s="119">
        <v>9</v>
      </c>
      <c r="U16" s="120">
        <v>2</v>
      </c>
      <c r="V16" s="120">
        <v>20</v>
      </c>
      <c r="W16" s="121">
        <v>4</v>
      </c>
    </row>
    <row r="17" spans="1:23" x14ac:dyDescent="0.25">
      <c r="A17" s="623"/>
      <c r="B17" s="109" t="s">
        <v>24</v>
      </c>
      <c r="C17" s="110">
        <v>14</v>
      </c>
      <c r="D17" s="111">
        <v>33</v>
      </c>
      <c r="E17" s="112"/>
      <c r="F17" s="111">
        <v>450</v>
      </c>
      <c r="G17" s="113">
        <v>0.45</v>
      </c>
      <c r="H17" s="114">
        <v>0.19</v>
      </c>
      <c r="I17" s="114">
        <v>0.53</v>
      </c>
      <c r="J17" s="115">
        <v>0.1</v>
      </c>
      <c r="K17" s="110"/>
      <c r="L17" s="113">
        <v>1.45</v>
      </c>
      <c r="M17" s="114">
        <v>0.8</v>
      </c>
      <c r="N17" s="114">
        <v>0.5</v>
      </c>
      <c r="O17" s="115"/>
      <c r="P17" s="122" t="s">
        <v>156</v>
      </c>
      <c r="Q17" s="123">
        <v>0</v>
      </c>
      <c r="R17" s="110"/>
      <c r="S17" s="123">
        <v>0</v>
      </c>
      <c r="T17" s="124">
        <v>0</v>
      </c>
      <c r="U17" s="125">
        <v>0</v>
      </c>
      <c r="V17" s="125">
        <v>0</v>
      </c>
      <c r="W17" s="126">
        <v>0</v>
      </c>
    </row>
    <row r="18" spans="1:23" x14ac:dyDescent="0.25">
      <c r="A18" s="623"/>
      <c r="B18" s="109" t="s">
        <v>25</v>
      </c>
      <c r="C18" s="110">
        <v>15</v>
      </c>
      <c r="D18" s="111">
        <v>30</v>
      </c>
      <c r="E18" s="112"/>
      <c r="F18" s="111">
        <v>550</v>
      </c>
      <c r="G18" s="113">
        <v>0.45</v>
      </c>
      <c r="H18" s="114">
        <v>0.19</v>
      </c>
      <c r="I18" s="114">
        <v>0.53</v>
      </c>
      <c r="J18" s="115">
        <v>7.0000000000000007E-2</v>
      </c>
      <c r="K18" s="110"/>
      <c r="L18" s="113">
        <v>1.45</v>
      </c>
      <c r="M18" s="114">
        <v>0.8</v>
      </c>
      <c r="N18" s="114">
        <v>0.5</v>
      </c>
      <c r="O18" s="115"/>
      <c r="P18" s="122" t="s">
        <v>156</v>
      </c>
      <c r="Q18" s="123">
        <v>0</v>
      </c>
      <c r="R18" s="110"/>
      <c r="S18" s="123">
        <v>0</v>
      </c>
      <c r="T18" s="124">
        <v>0</v>
      </c>
      <c r="U18" s="125">
        <v>0</v>
      </c>
      <c r="V18" s="125">
        <v>0</v>
      </c>
      <c r="W18" s="126">
        <v>0</v>
      </c>
    </row>
    <row r="19" spans="1:23" x14ac:dyDescent="0.25">
      <c r="A19" s="623"/>
      <c r="B19" s="109" t="s">
        <v>297</v>
      </c>
      <c r="C19" s="110">
        <v>16</v>
      </c>
      <c r="D19" s="111">
        <v>60</v>
      </c>
      <c r="E19" s="112"/>
      <c r="F19" s="111">
        <v>130</v>
      </c>
      <c r="G19" s="113">
        <v>1.01</v>
      </c>
      <c r="H19" s="114">
        <v>0.57999999999999996</v>
      </c>
      <c r="I19" s="114">
        <v>0.36</v>
      </c>
      <c r="J19" s="115">
        <v>0.14000000000000001</v>
      </c>
      <c r="K19" s="110"/>
      <c r="L19" s="113">
        <v>1.45</v>
      </c>
      <c r="M19" s="114">
        <v>0.8</v>
      </c>
      <c r="N19" s="114">
        <v>0.5</v>
      </c>
      <c r="O19" s="115"/>
      <c r="P19" s="122" t="s">
        <v>156</v>
      </c>
      <c r="Q19" s="123">
        <v>0</v>
      </c>
      <c r="R19" s="110"/>
      <c r="S19" s="123">
        <v>0</v>
      </c>
      <c r="T19" s="124">
        <v>0</v>
      </c>
      <c r="U19" s="125">
        <v>0</v>
      </c>
      <c r="V19" s="125">
        <v>0</v>
      </c>
      <c r="W19" s="126">
        <v>0</v>
      </c>
    </row>
    <row r="20" spans="1:23" x14ac:dyDescent="0.25">
      <c r="A20" s="623"/>
      <c r="B20" s="109" t="s">
        <v>321</v>
      </c>
      <c r="C20" s="110">
        <v>17</v>
      </c>
      <c r="D20" s="111">
        <v>50</v>
      </c>
      <c r="E20" s="112"/>
      <c r="F20" s="111">
        <v>150</v>
      </c>
      <c r="G20" s="113">
        <v>0.76</v>
      </c>
      <c r="H20" s="114">
        <v>0.32</v>
      </c>
      <c r="I20" s="114">
        <v>0.36</v>
      </c>
      <c r="J20" s="115">
        <v>0.1</v>
      </c>
      <c r="K20" s="110"/>
      <c r="L20" s="113">
        <v>1.45</v>
      </c>
      <c r="M20" s="114">
        <v>0.8</v>
      </c>
      <c r="N20" s="114">
        <v>0.5</v>
      </c>
      <c r="O20" s="115"/>
      <c r="P20" s="122" t="s">
        <v>156</v>
      </c>
      <c r="Q20" s="123">
        <v>0</v>
      </c>
      <c r="R20" s="110"/>
      <c r="S20" s="123">
        <v>0</v>
      </c>
      <c r="T20" s="124">
        <v>0</v>
      </c>
      <c r="U20" s="125">
        <v>0</v>
      </c>
      <c r="V20" s="125">
        <v>0</v>
      </c>
      <c r="W20" s="126">
        <v>0</v>
      </c>
    </row>
    <row r="21" spans="1:23" x14ac:dyDescent="0.25">
      <c r="A21" s="623"/>
      <c r="B21" s="109" t="s">
        <v>26</v>
      </c>
      <c r="C21" s="110">
        <v>18</v>
      </c>
      <c r="D21" s="111">
        <v>86</v>
      </c>
      <c r="E21" s="112"/>
      <c r="F21" s="111">
        <v>30</v>
      </c>
      <c r="G21" s="113">
        <v>1.38</v>
      </c>
      <c r="H21" s="114">
        <v>1</v>
      </c>
      <c r="I21" s="114">
        <v>0.5</v>
      </c>
      <c r="J21" s="115">
        <v>0.17</v>
      </c>
      <c r="K21" s="110"/>
      <c r="L21" s="113">
        <v>1.45</v>
      </c>
      <c r="M21" s="114">
        <v>0.8</v>
      </c>
      <c r="N21" s="114">
        <v>0.5</v>
      </c>
      <c r="O21" s="115"/>
      <c r="P21" s="127" t="s">
        <v>60</v>
      </c>
      <c r="Q21" s="117">
        <v>5</v>
      </c>
      <c r="R21" s="118" t="s">
        <v>8</v>
      </c>
      <c r="S21" s="128">
        <v>86</v>
      </c>
      <c r="T21" s="129">
        <v>14.4</v>
      </c>
      <c r="U21" s="130">
        <v>2</v>
      </c>
      <c r="V21" s="130">
        <v>20</v>
      </c>
      <c r="W21" s="131">
        <v>2.7</v>
      </c>
    </row>
    <row r="22" spans="1:23" x14ac:dyDescent="0.25">
      <c r="A22" s="623"/>
      <c r="B22" s="109" t="s">
        <v>27</v>
      </c>
      <c r="C22" s="110">
        <v>19</v>
      </c>
      <c r="D22" s="111">
        <v>86</v>
      </c>
      <c r="E22" s="112"/>
      <c r="F22" s="111">
        <v>30</v>
      </c>
      <c r="G22" s="113">
        <v>1.38</v>
      </c>
      <c r="H22" s="114">
        <v>1</v>
      </c>
      <c r="I22" s="114">
        <v>0.5</v>
      </c>
      <c r="J22" s="115">
        <v>0.17</v>
      </c>
      <c r="K22" s="110"/>
      <c r="L22" s="113">
        <v>1.45</v>
      </c>
      <c r="M22" s="114">
        <v>0.8</v>
      </c>
      <c r="N22" s="114">
        <v>0.5</v>
      </c>
      <c r="O22" s="115"/>
      <c r="P22" s="127" t="s">
        <v>60</v>
      </c>
      <c r="Q22" s="117">
        <v>5</v>
      </c>
      <c r="R22" s="118" t="s">
        <v>8</v>
      </c>
      <c r="S22" s="128">
        <v>86</v>
      </c>
      <c r="T22" s="129">
        <v>14.4</v>
      </c>
      <c r="U22" s="130">
        <v>2</v>
      </c>
      <c r="V22" s="130">
        <v>20</v>
      </c>
      <c r="W22" s="131">
        <v>2.7</v>
      </c>
    </row>
    <row r="23" spans="1:23" x14ac:dyDescent="0.25">
      <c r="A23" s="623"/>
      <c r="B23" s="109" t="s">
        <v>28</v>
      </c>
      <c r="C23" s="110">
        <v>20</v>
      </c>
      <c r="D23" s="111">
        <v>86</v>
      </c>
      <c r="E23" s="112"/>
      <c r="F23" s="111">
        <v>50</v>
      </c>
      <c r="G23" s="113">
        <v>1.38</v>
      </c>
      <c r="H23" s="114">
        <v>1</v>
      </c>
      <c r="I23" s="114">
        <v>0.5</v>
      </c>
      <c r="J23" s="115">
        <v>0.17</v>
      </c>
      <c r="K23" s="110"/>
      <c r="L23" s="113">
        <v>1.45</v>
      </c>
      <c r="M23" s="114">
        <v>0.8</v>
      </c>
      <c r="N23" s="114">
        <v>0.5</v>
      </c>
      <c r="O23" s="115"/>
      <c r="P23" s="127" t="s">
        <v>60</v>
      </c>
      <c r="Q23" s="117">
        <v>5</v>
      </c>
      <c r="R23" s="118" t="s">
        <v>8</v>
      </c>
      <c r="S23" s="128">
        <v>86</v>
      </c>
      <c r="T23" s="129">
        <v>14.4</v>
      </c>
      <c r="U23" s="130">
        <v>2</v>
      </c>
      <c r="V23" s="130">
        <v>20</v>
      </c>
      <c r="W23" s="131">
        <v>2.7</v>
      </c>
    </row>
    <row r="24" spans="1:23" x14ac:dyDescent="0.25">
      <c r="A24" s="623"/>
      <c r="B24" s="109" t="s">
        <v>29</v>
      </c>
      <c r="C24" s="110">
        <v>21</v>
      </c>
      <c r="D24" s="111">
        <v>86</v>
      </c>
      <c r="E24" s="112"/>
      <c r="F24" s="111">
        <v>50</v>
      </c>
      <c r="G24" s="113">
        <v>1.38</v>
      </c>
      <c r="H24" s="114">
        <v>1</v>
      </c>
      <c r="I24" s="114">
        <v>0.5</v>
      </c>
      <c r="J24" s="115">
        <v>0.17</v>
      </c>
      <c r="K24" s="110"/>
      <c r="L24" s="113">
        <v>1.45</v>
      </c>
      <c r="M24" s="114">
        <v>0.8</v>
      </c>
      <c r="N24" s="114">
        <v>0.5</v>
      </c>
      <c r="O24" s="115"/>
      <c r="P24" s="127" t="s">
        <v>60</v>
      </c>
      <c r="Q24" s="117">
        <v>5</v>
      </c>
      <c r="R24" s="118" t="s">
        <v>8</v>
      </c>
      <c r="S24" s="128">
        <v>86</v>
      </c>
      <c r="T24" s="129">
        <v>14.4</v>
      </c>
      <c r="U24" s="130">
        <v>2</v>
      </c>
      <c r="V24" s="130">
        <v>20</v>
      </c>
      <c r="W24" s="131">
        <v>2.7</v>
      </c>
    </row>
    <row r="25" spans="1:23" x14ac:dyDescent="0.25">
      <c r="A25" s="623"/>
      <c r="B25" s="109" t="s">
        <v>21</v>
      </c>
      <c r="C25" s="110">
        <v>22</v>
      </c>
      <c r="D25" s="111">
        <v>91</v>
      </c>
      <c r="E25" s="112"/>
      <c r="F25" s="111">
        <v>40</v>
      </c>
      <c r="G25" s="113">
        <v>3.35</v>
      </c>
      <c r="H25" s="114">
        <v>1.8</v>
      </c>
      <c r="I25" s="114">
        <v>1</v>
      </c>
      <c r="J25" s="115">
        <v>0.5</v>
      </c>
      <c r="K25" s="110"/>
      <c r="L25" s="113">
        <v>3.35</v>
      </c>
      <c r="M25" s="114">
        <v>1.8</v>
      </c>
      <c r="N25" s="114">
        <v>1</v>
      </c>
      <c r="O25" s="115"/>
      <c r="P25" s="116" t="s">
        <v>57</v>
      </c>
      <c r="Q25" s="117">
        <v>2</v>
      </c>
      <c r="R25" s="118" t="s">
        <v>8</v>
      </c>
      <c r="S25" s="117">
        <v>86</v>
      </c>
      <c r="T25" s="119">
        <v>7</v>
      </c>
      <c r="U25" s="120">
        <v>4</v>
      </c>
      <c r="V25" s="120">
        <v>23.5</v>
      </c>
      <c r="W25" s="121">
        <v>4.0999999999999996</v>
      </c>
    </row>
    <row r="26" spans="1:23" ht="16.5" thickBot="1" x14ac:dyDescent="0.3">
      <c r="A26" s="623"/>
      <c r="B26" s="132" t="s">
        <v>13</v>
      </c>
      <c r="C26" s="133">
        <v>23</v>
      </c>
      <c r="D26" s="134">
        <v>23</v>
      </c>
      <c r="E26" s="135"/>
      <c r="F26" s="136">
        <v>650</v>
      </c>
      <c r="G26" s="137">
        <v>0.18</v>
      </c>
      <c r="H26" s="138">
        <v>0.1</v>
      </c>
      <c r="I26" s="138">
        <v>0.25</v>
      </c>
      <c r="J26" s="139">
        <v>0.08</v>
      </c>
      <c r="K26" s="140"/>
      <c r="L26" s="137">
        <v>0.18</v>
      </c>
      <c r="M26" s="138">
        <v>0.1</v>
      </c>
      <c r="N26" s="138">
        <v>0.25</v>
      </c>
      <c r="O26" s="139"/>
      <c r="P26" s="141" t="s">
        <v>156</v>
      </c>
      <c r="Q26" s="142">
        <v>0</v>
      </c>
      <c r="R26" s="140"/>
      <c r="S26" s="142">
        <v>0</v>
      </c>
      <c r="T26" s="143">
        <v>0</v>
      </c>
      <c r="U26" s="144">
        <v>0</v>
      </c>
      <c r="V26" s="144">
        <v>0</v>
      </c>
      <c r="W26" s="145">
        <v>0</v>
      </c>
    </row>
    <row r="27" spans="1:23" ht="16.149999999999999" thickBot="1" x14ac:dyDescent="0.35">
      <c r="A27" s="327"/>
      <c r="B27" s="146"/>
      <c r="C27" s="147"/>
      <c r="D27" s="148"/>
      <c r="E27" s="149"/>
      <c r="F27" s="150"/>
      <c r="G27" s="151"/>
      <c r="H27" s="152"/>
      <c r="I27" s="152"/>
      <c r="J27" s="153"/>
      <c r="K27" s="154"/>
      <c r="L27" s="151"/>
      <c r="M27" s="152"/>
      <c r="N27" s="152"/>
      <c r="O27" s="153"/>
      <c r="P27" s="155"/>
      <c r="Q27" s="156"/>
      <c r="R27" s="154"/>
      <c r="S27" s="156"/>
      <c r="T27" s="157"/>
      <c r="U27" s="158"/>
      <c r="V27" s="158"/>
      <c r="W27" s="159"/>
    </row>
    <row r="28" spans="1:23" ht="16.149999999999999" thickBot="1" x14ac:dyDescent="0.3">
      <c r="A28" s="160"/>
      <c r="B28" s="161" t="s">
        <v>292</v>
      </c>
      <c r="C28" s="162"/>
      <c r="D28" s="162"/>
      <c r="E28" s="162"/>
      <c r="F28" s="162"/>
      <c r="G28" s="163"/>
      <c r="H28" s="164"/>
      <c r="I28" s="164"/>
      <c r="J28" s="165"/>
      <c r="K28" s="162"/>
      <c r="L28" s="163"/>
      <c r="M28" s="164"/>
      <c r="N28" s="164"/>
      <c r="O28" s="165"/>
      <c r="P28" s="162"/>
      <c r="Q28" s="162"/>
      <c r="R28" s="162"/>
      <c r="S28" s="162"/>
      <c r="T28" s="163"/>
      <c r="U28" s="164"/>
      <c r="V28" s="164"/>
      <c r="W28" s="165"/>
    </row>
    <row r="29" spans="1:23" s="180" customFormat="1" ht="30" customHeight="1" x14ac:dyDescent="0.2">
      <c r="A29" s="166" t="s">
        <v>293</v>
      </c>
      <c r="B29" s="167" t="s">
        <v>36</v>
      </c>
      <c r="C29" s="168">
        <v>24</v>
      </c>
      <c r="D29" s="169"/>
      <c r="E29" s="170"/>
      <c r="F29" s="171" t="str">
        <f>IF(ISNA(VLOOKUP(B29,Rechnungen_Grafik!A32:H54,3,FALSE)),"",VLOOKUP(B29,Rechnungen_Grafik!A32:H54,3,FALSE))</f>
        <v/>
      </c>
      <c r="G29" s="172" t="str">
        <f>IF(ISNA((VLOOKUP(B29,Rechnungen_Grafik!A32:H54,5,FALSE))/(VLOOKUP(B29,Rechnungen_Grafik!A32:H54,4,FALSE))*E29),"",((VLOOKUP(B29,Rechnungen_Grafik!A32:H54,5,FALSE))/(VLOOKUP(B29,Rechnungen_Grafik!A32:H54,4,FALSE))*E29))</f>
        <v/>
      </c>
      <c r="H29" s="173" t="str">
        <f>IF(ISNA((VLOOKUP(B29,Rechnungen_Grafik!A32:H54,6,FALSE))/(VLOOKUP(B29,Rechnungen_Grafik!A32:H54,4,FALSE))*E29),"",((VLOOKUP(B29,Rechnungen_Grafik!A32:H54,6,FALSE))/(VLOOKUP(B29,Rechnungen_Grafik!A32:H54,4,FALSE))*E29))</f>
        <v/>
      </c>
      <c r="I29" s="173" t="str">
        <f>IF(ISNA((VLOOKUP(B29,Rechnungen_Grafik!A32:H54,7,FALSE))/(VLOOKUP(B29,Rechnungen_Grafik!A32:H54,4,FALSE))*E29),"",((VLOOKUP(B29,Rechnungen_Grafik!A32:H54,7,FALSE))/(VLOOKUP(B29,Rechnungen_Grafik!A32:H54,4,FALSE))*E29))</f>
        <v/>
      </c>
      <c r="J29" s="174" t="str">
        <f>IF(ISNA((VLOOKUP(B29,Rechnungen_Grafik!A32:H54,8,FALSE))/(VLOOKUP(B29,Rechnungen_Grafik!A32:H54,4,FALSE))*E29),"",((VLOOKUP(B29,Rechnungen_Grafik!A32:H54,8,FALSE))/(VLOOKUP(B29,Rechnungen_Grafik!A32:H54,4,FALSE))*E29))</f>
        <v/>
      </c>
      <c r="K29" s="175"/>
      <c r="L29" s="176" t="str">
        <f>IF(ISNA(VLOOKUP($B$29,Rechnungen_Grafik!$A$32:$M$54,10,FALSE)),"",(VLOOKUP($B$29,Rechnungen_Grafik!$A$32:$M$54,10,FALSE)))</f>
        <v/>
      </c>
      <c r="M29" s="176" t="str">
        <f>IF(ISNA(VLOOKUP($B$29,Rechnungen_Grafik!$A$32:$M$54,11,FALSE)),"",(VLOOKUP($B$29,Rechnungen_Grafik!$A$32:$M$54,11,FALSE)))</f>
        <v/>
      </c>
      <c r="N29" s="176" t="str">
        <f>IF(ISNA(VLOOKUP($B$29,Rechnungen_Grafik!$A$32:$M$54,12,FALSE)),"",(VLOOKUP($B$29,Rechnungen_Grafik!$A$32:$M$54,12,FALSE)))</f>
        <v/>
      </c>
      <c r="O29" s="176" t="str">
        <f>IF(ISNA(VLOOKUP($B$29,Rechnungen_Grafik!$A$32:$M$54,13,FALSE)),"",(VLOOKUP($B$29,Rechnungen_Grafik!$A$32:$M$54,13,FALSE)))</f>
        <v/>
      </c>
      <c r="P29" s="177" t="str">
        <f>VLOOKUP(B29,Rechnungen_Grafik!A31:I54,9,FALSE)</f>
        <v>Stroh</v>
      </c>
      <c r="Q29" s="178" t="str">
        <f>IF(ISNA(VLOOKUP($P$29,Rechnungen_Grafik!$A$22:$B$28,2,FALSE)),"",(VLOOKUP($P$29,Rechnungen_Grafik!$A$22:$B$28,2,FALSE)))</f>
        <v/>
      </c>
      <c r="R29" s="178" t="str">
        <f>IF(Q29=0,"","t")</f>
        <v>t</v>
      </c>
      <c r="S29" s="178" t="str">
        <f>IF(ISNA(VLOOKUP($P$29,$P$3:$W$26,4,FALSE)),"",(VLOOKUP($P$29,$P$3:$W$26,4,FALSE)))</f>
        <v/>
      </c>
      <c r="T29" s="179" t="str">
        <f>IF(ISNA(VLOOKUP($P$29,$P$3:$W$26,5,FALSE)),"",(VLOOKUP($P$29,$P$3:$W$26,5,FALSE)))</f>
        <v/>
      </c>
      <c r="U29" s="179" t="str">
        <f>IF(ISNA(VLOOKUP($P$29,$P$3:$W$26,6,FALSE)),"",(VLOOKUP($P$29,$P$3:$W$26,6,FALSE)))</f>
        <v/>
      </c>
      <c r="V29" s="179" t="str">
        <f>IF(ISNA(VLOOKUP($P$29,$P$3:$W$26,7,FALSE)),"",(VLOOKUP($P$29,$P$3:$W$26,7,FALSE)))</f>
        <v/>
      </c>
      <c r="W29" s="179" t="str">
        <f>IF(ISNA(VLOOKUP($P$29,$P$3:$W$26,8,FALSE)),"",(VLOOKUP($P$29,$P$3:$W$26,8,FALSE)))</f>
        <v/>
      </c>
    </row>
    <row r="30" spans="1:23" ht="16.149999999999999" thickBot="1" x14ac:dyDescent="0.35"/>
    <row r="31" spans="1:23" ht="15" x14ac:dyDescent="0.2">
      <c r="B31" s="624" t="s">
        <v>174</v>
      </c>
    </row>
    <row r="32" spans="1:23" ht="15" x14ac:dyDescent="0.2">
      <c r="B32" s="625"/>
    </row>
    <row r="33" spans="2:2" thickBot="1" x14ac:dyDescent="0.25">
      <c r="B33" s="626"/>
    </row>
  </sheetData>
  <sheetProtection password="E8E0" sheet="1" objects="1" scenarios="1" selectLockedCells="1"/>
  <mergeCells count="10">
    <mergeCell ref="A3:A26"/>
    <mergeCell ref="B31:B33"/>
    <mergeCell ref="K1:K2"/>
    <mergeCell ref="P1:P2"/>
    <mergeCell ref="T1:W1"/>
    <mergeCell ref="L1:O1"/>
    <mergeCell ref="B1:B2"/>
    <mergeCell ref="F1:F2"/>
    <mergeCell ref="G1:J1"/>
    <mergeCell ref="C1:C2"/>
  </mergeCells>
  <hyperlinks>
    <hyperlink ref="B31:B33" location="Dateneingabe!A1" display="zurück zur Dateneingabe"/>
  </hyperlinks>
  <pageMargins left="0.7" right="0.7" top="0.78740157499999996" bottom="0.78740157499999996" header="0.3" footer="0.3"/>
  <pageSetup paperSize="9" orientation="portrait" r:id="rId1"/>
  <drawing r:id="rId2"/>
  <legacyDrawing r:id="rId3"/>
  <controls>
    <mc:AlternateContent xmlns:mc="http://schemas.openxmlformats.org/markup-compatibility/2006">
      <mc:Choice Requires="x14">
        <control shapeId="9219" r:id="rId4" name="ComboBox1">
          <controlPr locked="0" defaultSize="0" autoLine="0" linkedCell="B29" listFillRange="Rechnungen_Grafik!A31:A54" r:id="rId5">
            <anchor moveWithCells="1">
              <from>
                <xdr:col>1</xdr:col>
                <xdr:colOff>19050</xdr:colOff>
                <xdr:row>28</xdr:row>
                <xdr:rowOff>19050</xdr:rowOff>
              </from>
              <to>
                <xdr:col>1</xdr:col>
                <xdr:colOff>2571750</xdr:colOff>
                <xdr:row>29</xdr:row>
                <xdr:rowOff>0</xdr:rowOff>
              </to>
            </anchor>
          </controlPr>
        </control>
      </mc:Choice>
      <mc:Fallback>
        <control shapeId="9219" r:id="rId4" name="ComboBox1"/>
      </mc:Fallback>
    </mc:AlternateContent>
  </controls>
  <extLst>
    <ext xmlns:x14="http://schemas.microsoft.com/office/spreadsheetml/2009/9/main" uri="{CCE6A557-97BC-4b89-ADB6-D9C93CAAB3DF}">
      <x14:dataValidations xmlns:xm="http://schemas.microsoft.com/office/excel/2006/main" count="1">
        <x14:dataValidation type="custom" allowBlank="1" showInputMessage="1" showErrorMessage="1">
          <x14:formula1>
            <xm:f>NOW()&lt;Dateneingabe!$L$2</xm:f>
          </x14:formula1>
          <xm:sqref>A29:XFD29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F96"/>
  <sheetViews>
    <sheetView zoomScaleNormal="100" workbookViewId="0">
      <pane ySplit="2" topLeftCell="A3" activePane="bottomLeft" state="frozen"/>
      <selection pane="bottomLeft" activeCell="D67" sqref="D67"/>
    </sheetView>
  </sheetViews>
  <sheetFormatPr baseColWidth="10" defaultColWidth="11" defaultRowHeight="15" x14ac:dyDescent="0.2"/>
  <cols>
    <col min="1" max="1" width="17.625" style="108" customWidth="1"/>
    <col min="2" max="2" width="40.875" style="108" customWidth="1"/>
    <col min="3" max="5" width="11" style="108"/>
    <col min="6" max="6" width="3.75" style="108" hidden="1" customWidth="1"/>
    <col min="7" max="7" width="11.25" style="108" hidden="1" customWidth="1"/>
    <col min="8" max="12" width="11.25" style="108" customWidth="1"/>
    <col min="13" max="13" width="15.625" style="108" customWidth="1"/>
    <col min="14" max="16384" width="11" style="108"/>
  </cols>
  <sheetData>
    <row r="1" spans="1:13" ht="32.25" thickBot="1" x14ac:dyDescent="0.25">
      <c r="A1" s="352"/>
      <c r="B1" s="353" t="s">
        <v>52</v>
      </c>
      <c r="C1" s="353"/>
      <c r="D1" s="354" t="s">
        <v>53</v>
      </c>
      <c r="E1" s="354" t="s">
        <v>54</v>
      </c>
      <c r="F1" s="355"/>
      <c r="G1" s="356"/>
      <c r="H1" s="356" t="s">
        <v>340</v>
      </c>
      <c r="I1" s="356" t="s">
        <v>43</v>
      </c>
      <c r="J1" s="356" t="s">
        <v>44</v>
      </c>
      <c r="K1" s="356" t="s">
        <v>45</v>
      </c>
      <c r="L1" s="356"/>
      <c r="M1" s="356" t="s">
        <v>350</v>
      </c>
    </row>
    <row r="2" spans="1:13" ht="15.6" customHeight="1" thickBot="1" x14ac:dyDescent="0.25">
      <c r="A2" s="348"/>
      <c r="B2" s="357" t="s">
        <v>55</v>
      </c>
      <c r="C2" s="357" t="s">
        <v>5</v>
      </c>
      <c r="D2" s="358"/>
      <c r="E2" s="358" t="s">
        <v>46</v>
      </c>
      <c r="F2" s="358"/>
      <c r="G2" s="662" t="s">
        <v>47</v>
      </c>
      <c r="H2" s="662"/>
      <c r="I2" s="662"/>
      <c r="J2" s="662"/>
      <c r="K2" s="662"/>
      <c r="L2" s="359"/>
      <c r="M2" s="359" t="s">
        <v>46</v>
      </c>
    </row>
    <row r="3" spans="1:13" ht="15.6" customHeight="1" thickBot="1" x14ac:dyDescent="0.25">
      <c r="A3" s="339"/>
      <c r="B3" s="360" t="s">
        <v>36</v>
      </c>
      <c r="C3" s="358">
        <v>0</v>
      </c>
      <c r="D3" s="358"/>
      <c r="E3" s="358">
        <v>0</v>
      </c>
      <c r="F3" s="358"/>
      <c r="G3" s="359"/>
      <c r="H3" s="359">
        <v>0</v>
      </c>
      <c r="I3" s="359">
        <v>0</v>
      </c>
      <c r="J3" s="359">
        <v>0</v>
      </c>
      <c r="K3" s="359">
        <v>0</v>
      </c>
      <c r="L3" s="359"/>
      <c r="M3" s="359">
        <v>0</v>
      </c>
    </row>
    <row r="4" spans="1:13" ht="15.6" customHeight="1" thickBot="1" x14ac:dyDescent="0.25">
      <c r="A4" s="663" t="s">
        <v>34</v>
      </c>
      <c r="B4" s="348" t="s">
        <v>56</v>
      </c>
      <c r="C4" s="339">
        <v>1</v>
      </c>
      <c r="D4" s="339" t="s">
        <v>8</v>
      </c>
      <c r="E4" s="347">
        <v>86</v>
      </c>
      <c r="F4" s="347"/>
      <c r="G4" s="347"/>
      <c r="H4" s="395">
        <v>5</v>
      </c>
      <c r="I4" s="395">
        <v>0</v>
      </c>
      <c r="J4" s="395">
        <v>3</v>
      </c>
      <c r="K4" s="395">
        <v>17</v>
      </c>
      <c r="L4" s="361"/>
      <c r="M4" s="399">
        <v>0</v>
      </c>
    </row>
    <row r="5" spans="1:13" ht="15.6" customHeight="1" thickBot="1" x14ac:dyDescent="0.25">
      <c r="A5" s="663"/>
      <c r="B5" s="348" t="s">
        <v>57</v>
      </c>
      <c r="C5" s="339">
        <v>2</v>
      </c>
      <c r="D5" s="339" t="s">
        <v>8</v>
      </c>
      <c r="E5" s="347">
        <v>86</v>
      </c>
      <c r="F5" s="347"/>
      <c r="G5" s="347"/>
      <c r="H5" s="395">
        <v>7</v>
      </c>
      <c r="I5" s="395">
        <v>0</v>
      </c>
      <c r="J5" s="395">
        <v>4</v>
      </c>
      <c r="K5" s="395">
        <v>25</v>
      </c>
      <c r="L5" s="361"/>
      <c r="M5" s="399">
        <v>0</v>
      </c>
    </row>
    <row r="6" spans="1:13" ht="15.6" customHeight="1" thickBot="1" x14ac:dyDescent="0.25">
      <c r="A6" s="663"/>
      <c r="B6" s="348" t="s">
        <v>58</v>
      </c>
      <c r="C6" s="339">
        <v>3</v>
      </c>
      <c r="D6" s="339" t="s">
        <v>8</v>
      </c>
      <c r="E6" s="347">
        <v>86</v>
      </c>
      <c r="F6" s="347"/>
      <c r="G6" s="347"/>
      <c r="H6" s="395">
        <v>9</v>
      </c>
      <c r="I6" s="395">
        <v>0</v>
      </c>
      <c r="J6" s="395">
        <v>2</v>
      </c>
      <c r="K6" s="395">
        <v>20</v>
      </c>
      <c r="L6" s="361"/>
      <c r="M6" s="399">
        <v>0</v>
      </c>
    </row>
    <row r="7" spans="1:13" ht="15.6" customHeight="1" thickBot="1" x14ac:dyDescent="0.25">
      <c r="A7" s="663"/>
      <c r="B7" s="348" t="s">
        <v>59</v>
      </c>
      <c r="C7" s="339">
        <v>4</v>
      </c>
      <c r="D7" s="339" t="s">
        <v>8</v>
      </c>
      <c r="E7" s="347">
        <v>86</v>
      </c>
      <c r="F7" s="347"/>
      <c r="G7" s="347"/>
      <c r="H7" s="395">
        <v>3.1</v>
      </c>
      <c r="I7" s="395">
        <v>0</v>
      </c>
      <c r="J7" s="395">
        <v>2.2000000000000002</v>
      </c>
      <c r="K7" s="395">
        <v>8.8000000000000007</v>
      </c>
      <c r="L7" s="361"/>
      <c r="M7" s="399">
        <v>0</v>
      </c>
    </row>
    <row r="8" spans="1:13" ht="15.6" customHeight="1" thickBot="1" x14ac:dyDescent="0.25">
      <c r="A8" s="663"/>
      <c r="B8" s="350" t="s">
        <v>60</v>
      </c>
      <c r="C8" s="394">
        <v>5</v>
      </c>
      <c r="D8" s="339" t="s">
        <v>8</v>
      </c>
      <c r="E8" s="341">
        <v>86</v>
      </c>
      <c r="F8" s="341"/>
      <c r="G8" s="341"/>
      <c r="H8" s="396">
        <v>14.4</v>
      </c>
      <c r="I8" s="395">
        <v>0</v>
      </c>
      <c r="J8" s="396">
        <v>2</v>
      </c>
      <c r="K8" s="396">
        <v>20</v>
      </c>
      <c r="L8" s="362"/>
      <c r="M8" s="400">
        <v>0</v>
      </c>
    </row>
    <row r="9" spans="1:13" ht="15.6" customHeight="1" thickBot="1" x14ac:dyDescent="0.25">
      <c r="A9" s="663" t="s">
        <v>61</v>
      </c>
      <c r="B9" s="350" t="s">
        <v>62</v>
      </c>
      <c r="C9" s="394">
        <v>6</v>
      </c>
      <c r="D9" s="339" t="s">
        <v>8</v>
      </c>
      <c r="E9" s="341">
        <v>25</v>
      </c>
      <c r="F9" s="341"/>
      <c r="G9" s="341"/>
      <c r="H9" s="396">
        <v>7.3</v>
      </c>
      <c r="I9" s="396">
        <v>0.6</v>
      </c>
      <c r="J9" s="396">
        <v>4.5</v>
      </c>
      <c r="K9" s="396">
        <v>12.8</v>
      </c>
      <c r="L9" s="362"/>
      <c r="M9" s="400">
        <v>0.14299999999999999</v>
      </c>
    </row>
    <row r="10" spans="1:13" ht="15.6" customHeight="1" thickBot="1" x14ac:dyDescent="0.25">
      <c r="A10" s="663"/>
      <c r="B10" s="350" t="s">
        <v>63</v>
      </c>
      <c r="C10" s="394">
        <v>7</v>
      </c>
      <c r="D10" s="339" t="s">
        <v>8</v>
      </c>
      <c r="E10" s="341">
        <v>25</v>
      </c>
      <c r="F10" s="341"/>
      <c r="G10" s="341"/>
      <c r="H10" s="396">
        <v>6.5</v>
      </c>
      <c r="I10" s="396">
        <v>0.6</v>
      </c>
      <c r="J10" s="396">
        <v>4</v>
      </c>
      <c r="K10" s="396">
        <v>11</v>
      </c>
      <c r="L10" s="362"/>
      <c r="M10" s="400">
        <v>0.14299999999999999</v>
      </c>
    </row>
    <row r="11" spans="1:13" ht="15.6" customHeight="1" thickBot="1" x14ac:dyDescent="0.25">
      <c r="A11" s="663"/>
      <c r="B11" s="350" t="s">
        <v>64</v>
      </c>
      <c r="C11" s="394">
        <v>8</v>
      </c>
      <c r="D11" s="339" t="s">
        <v>8</v>
      </c>
      <c r="E11" s="341">
        <v>25</v>
      </c>
      <c r="F11" s="341"/>
      <c r="G11" s="341"/>
      <c r="H11" s="396">
        <v>9.8000000000000007</v>
      </c>
      <c r="I11" s="396">
        <v>0.8</v>
      </c>
      <c r="J11" s="396">
        <v>8.1999999999999993</v>
      </c>
      <c r="K11" s="396">
        <v>6.9</v>
      </c>
      <c r="L11" s="362"/>
      <c r="M11" s="400">
        <v>0.14299999999999999</v>
      </c>
    </row>
    <row r="12" spans="1:13" ht="15.6" customHeight="1" thickBot="1" x14ac:dyDescent="0.25">
      <c r="A12" s="663"/>
      <c r="B12" s="350" t="s">
        <v>65</v>
      </c>
      <c r="C12" s="394">
        <v>9</v>
      </c>
      <c r="D12" s="339" t="s">
        <v>8</v>
      </c>
      <c r="E12" s="341">
        <v>25</v>
      </c>
      <c r="F12" s="341"/>
      <c r="G12" s="341"/>
      <c r="H12" s="396">
        <v>8.6</v>
      </c>
      <c r="I12" s="396">
        <v>0.7</v>
      </c>
      <c r="J12" s="396">
        <v>6.8</v>
      </c>
      <c r="K12" s="396">
        <v>6.7</v>
      </c>
      <c r="L12" s="362"/>
      <c r="M12" s="400">
        <v>0.14299999999999999</v>
      </c>
    </row>
    <row r="13" spans="1:13" ht="15.6" customHeight="1" thickBot="1" x14ac:dyDescent="0.25">
      <c r="A13" s="663"/>
      <c r="B13" s="350" t="s">
        <v>66</v>
      </c>
      <c r="C13" s="394">
        <v>10</v>
      </c>
      <c r="D13" s="339" t="s">
        <v>8</v>
      </c>
      <c r="E13" s="341">
        <v>25</v>
      </c>
      <c r="F13" s="341"/>
      <c r="G13" s="341"/>
      <c r="H13" s="396">
        <v>5.5</v>
      </c>
      <c r="I13" s="396">
        <v>0.5</v>
      </c>
      <c r="J13" s="396">
        <v>3.2</v>
      </c>
      <c r="K13" s="396">
        <v>13.3</v>
      </c>
      <c r="L13" s="362"/>
      <c r="M13" s="400">
        <v>9.0999999999999998E-2</v>
      </c>
    </row>
    <row r="14" spans="1:13" ht="15.6" customHeight="1" thickBot="1" x14ac:dyDescent="0.25">
      <c r="A14" s="663"/>
      <c r="B14" s="350" t="s">
        <v>67</v>
      </c>
      <c r="C14" s="394">
        <v>11</v>
      </c>
      <c r="D14" s="339" t="s">
        <v>8</v>
      </c>
      <c r="E14" s="341">
        <v>25</v>
      </c>
      <c r="F14" s="341"/>
      <c r="G14" s="341"/>
      <c r="H14" s="396">
        <v>5</v>
      </c>
      <c r="I14" s="396">
        <v>0.5</v>
      </c>
      <c r="J14" s="396">
        <v>3.8</v>
      </c>
      <c r="K14" s="396">
        <v>12.6</v>
      </c>
      <c r="L14" s="362"/>
      <c r="M14" s="400">
        <v>9.0999999999999998E-2</v>
      </c>
    </row>
    <row r="15" spans="1:13" ht="15.6" customHeight="1" thickBot="1" x14ac:dyDescent="0.25">
      <c r="A15" s="663"/>
      <c r="B15" s="350" t="s">
        <v>68</v>
      </c>
      <c r="C15" s="394">
        <v>12</v>
      </c>
      <c r="D15" s="339" t="s">
        <v>8</v>
      </c>
      <c r="E15" s="341">
        <v>25</v>
      </c>
      <c r="F15" s="341"/>
      <c r="G15" s="341"/>
      <c r="H15" s="396">
        <v>5.2</v>
      </c>
      <c r="I15" s="396">
        <v>0.5</v>
      </c>
      <c r="J15" s="396">
        <v>3.6</v>
      </c>
      <c r="K15" s="396">
        <v>12.8</v>
      </c>
      <c r="L15" s="362"/>
      <c r="M15" s="400">
        <v>9.0999999999999998E-2</v>
      </c>
    </row>
    <row r="16" spans="1:13" ht="15.6" customHeight="1" thickBot="1" x14ac:dyDescent="0.25">
      <c r="A16" s="663"/>
      <c r="B16" s="350" t="s">
        <v>360</v>
      </c>
      <c r="C16" s="394">
        <v>13</v>
      </c>
      <c r="D16" s="339" t="s">
        <v>8</v>
      </c>
      <c r="E16" s="341">
        <v>30</v>
      </c>
      <c r="F16" s="341"/>
      <c r="G16" s="341"/>
      <c r="H16" s="396">
        <v>7.4</v>
      </c>
      <c r="I16" s="396">
        <v>0.7</v>
      </c>
      <c r="J16" s="396">
        <v>7.2</v>
      </c>
      <c r="K16" s="396">
        <v>12.9</v>
      </c>
      <c r="L16" s="362"/>
      <c r="M16" s="400">
        <v>9.0999999999999998E-2</v>
      </c>
    </row>
    <row r="17" spans="1:13" ht="15.6" customHeight="1" thickBot="1" x14ac:dyDescent="0.25">
      <c r="A17" s="664" t="s">
        <v>71</v>
      </c>
      <c r="B17" s="350" t="s">
        <v>72</v>
      </c>
      <c r="C17" s="394">
        <v>14</v>
      </c>
      <c r="D17" s="339" t="s">
        <v>8</v>
      </c>
      <c r="E17" s="341">
        <v>50</v>
      </c>
      <c r="F17" s="341"/>
      <c r="G17" s="341"/>
      <c r="H17" s="396">
        <v>20.3</v>
      </c>
      <c r="I17" s="396">
        <v>9.14</v>
      </c>
      <c r="J17" s="396">
        <v>16</v>
      </c>
      <c r="K17" s="396">
        <v>18</v>
      </c>
      <c r="L17" s="362"/>
      <c r="M17" s="400">
        <v>0.16700000000000001</v>
      </c>
    </row>
    <row r="18" spans="1:13" ht="15.6" customHeight="1" thickBot="1" x14ac:dyDescent="0.25">
      <c r="A18" s="665"/>
      <c r="B18" s="350" t="s">
        <v>73</v>
      </c>
      <c r="C18" s="394">
        <v>15</v>
      </c>
      <c r="D18" s="339" t="s">
        <v>8</v>
      </c>
      <c r="E18" s="341">
        <v>50</v>
      </c>
      <c r="F18" s="341"/>
      <c r="G18" s="341"/>
      <c r="H18" s="396">
        <v>22.1</v>
      </c>
      <c r="I18" s="396">
        <v>9.9499999999999993</v>
      </c>
      <c r="J18" s="396">
        <v>17.5</v>
      </c>
      <c r="K18" s="396">
        <v>18.899999999999999</v>
      </c>
      <c r="L18" s="362"/>
      <c r="M18" s="400">
        <v>0.16700000000000001</v>
      </c>
    </row>
    <row r="19" spans="1:13" ht="15.6" customHeight="1" thickBot="1" x14ac:dyDescent="0.25">
      <c r="A19" s="665"/>
      <c r="B19" s="350" t="s">
        <v>74</v>
      </c>
      <c r="C19" s="394">
        <v>16</v>
      </c>
      <c r="D19" s="339" t="s">
        <v>8</v>
      </c>
      <c r="E19" s="341">
        <v>55</v>
      </c>
      <c r="F19" s="341"/>
      <c r="G19" s="341"/>
      <c r="H19" s="396">
        <v>20.6</v>
      </c>
      <c r="I19" s="396">
        <v>9.27</v>
      </c>
      <c r="J19" s="396">
        <v>19</v>
      </c>
      <c r="K19" s="396">
        <v>13.6</v>
      </c>
      <c r="L19" s="362"/>
      <c r="M19" s="400">
        <v>0.16700000000000001</v>
      </c>
    </row>
    <row r="20" spans="1:13" ht="15.6" customHeight="1" thickBot="1" x14ac:dyDescent="0.25">
      <c r="A20" s="665"/>
      <c r="B20" s="363" t="s">
        <v>75</v>
      </c>
      <c r="C20" s="394">
        <v>17</v>
      </c>
      <c r="D20" s="339" t="s">
        <v>8</v>
      </c>
      <c r="E20" s="341">
        <v>55</v>
      </c>
      <c r="F20" s="341"/>
      <c r="G20" s="341"/>
      <c r="H20" s="396">
        <v>20.6</v>
      </c>
      <c r="I20" s="396">
        <v>9.27</v>
      </c>
      <c r="J20" s="396">
        <v>19</v>
      </c>
      <c r="K20" s="396">
        <v>13.6</v>
      </c>
      <c r="L20" s="362"/>
      <c r="M20" s="400">
        <v>0.16700000000000001</v>
      </c>
    </row>
    <row r="21" spans="1:13" ht="15.6" customHeight="1" thickBot="1" x14ac:dyDescent="0.25">
      <c r="A21" s="665"/>
      <c r="B21" s="363" t="s">
        <v>76</v>
      </c>
      <c r="C21" s="394">
        <v>18</v>
      </c>
      <c r="D21" s="339" t="s">
        <v>8</v>
      </c>
      <c r="E21" s="341">
        <v>55</v>
      </c>
      <c r="F21" s="341"/>
      <c r="G21" s="341"/>
      <c r="H21" s="396">
        <v>20.6</v>
      </c>
      <c r="I21" s="396">
        <v>9.27</v>
      </c>
      <c r="J21" s="396">
        <v>19</v>
      </c>
      <c r="K21" s="396">
        <v>13.6</v>
      </c>
      <c r="L21" s="362"/>
      <c r="M21" s="400">
        <v>0.16700000000000001</v>
      </c>
    </row>
    <row r="22" spans="1:13" ht="15.6" customHeight="1" thickBot="1" x14ac:dyDescent="0.25">
      <c r="A22" s="665"/>
      <c r="B22" s="363" t="s">
        <v>77</v>
      </c>
      <c r="C22" s="394">
        <v>19</v>
      </c>
      <c r="D22" s="394" t="s">
        <v>8</v>
      </c>
      <c r="E22" s="341">
        <v>55</v>
      </c>
      <c r="F22" s="341"/>
      <c r="G22" s="341"/>
      <c r="H22" s="396">
        <v>20.6</v>
      </c>
      <c r="I22" s="396">
        <v>9.27</v>
      </c>
      <c r="J22" s="396">
        <v>19</v>
      </c>
      <c r="K22" s="396">
        <v>13.6</v>
      </c>
      <c r="L22" s="362"/>
      <c r="M22" s="400">
        <v>0.16700000000000001</v>
      </c>
    </row>
    <row r="23" spans="1:13" ht="15.6" customHeight="1" thickBot="1" x14ac:dyDescent="0.25">
      <c r="A23" s="666"/>
      <c r="B23" s="363" t="s">
        <v>361</v>
      </c>
      <c r="C23" s="394">
        <v>20</v>
      </c>
      <c r="D23" s="394" t="s">
        <v>8</v>
      </c>
      <c r="E23" s="341">
        <v>50</v>
      </c>
      <c r="F23" s="341"/>
      <c r="G23" s="341"/>
      <c r="H23" s="396">
        <v>19.7</v>
      </c>
      <c r="I23" s="396">
        <v>8.8699999999999992</v>
      </c>
      <c r="J23" s="396">
        <v>15.7</v>
      </c>
      <c r="K23" s="396">
        <v>19.7</v>
      </c>
      <c r="L23" s="362"/>
      <c r="M23" s="400">
        <v>0.16700000000000001</v>
      </c>
    </row>
    <row r="24" spans="1:13" ht="15.6" customHeight="1" thickBot="1" x14ac:dyDescent="0.25">
      <c r="A24" s="663" t="s">
        <v>78</v>
      </c>
      <c r="B24" s="350" t="s">
        <v>79</v>
      </c>
      <c r="C24" s="394">
        <v>21</v>
      </c>
      <c r="D24" s="339" t="s">
        <v>80</v>
      </c>
      <c r="E24" s="341">
        <v>7.5</v>
      </c>
      <c r="F24" s="341"/>
      <c r="G24" s="341"/>
      <c r="H24" s="396">
        <v>3</v>
      </c>
      <c r="I24" s="396">
        <v>1.7</v>
      </c>
      <c r="J24" s="396">
        <v>1.2</v>
      </c>
      <c r="K24" s="396">
        <v>4.7</v>
      </c>
      <c r="L24" s="362"/>
      <c r="M24" s="400">
        <v>0.11799999999999999</v>
      </c>
    </row>
    <row r="25" spans="1:13" ht="15.6" customHeight="1" thickBot="1" x14ac:dyDescent="0.25">
      <c r="A25" s="663"/>
      <c r="B25" s="350" t="s">
        <v>81</v>
      </c>
      <c r="C25" s="394">
        <v>22</v>
      </c>
      <c r="D25" s="339" t="s">
        <v>80</v>
      </c>
      <c r="E25" s="341">
        <v>10</v>
      </c>
      <c r="F25" s="341"/>
      <c r="G25" s="341"/>
      <c r="H25" s="396">
        <v>4</v>
      </c>
      <c r="I25" s="396">
        <v>2.2000000000000002</v>
      </c>
      <c r="J25" s="396">
        <v>1.6</v>
      </c>
      <c r="K25" s="396">
        <v>6.3</v>
      </c>
      <c r="L25" s="362"/>
      <c r="M25" s="400">
        <v>0.11799999999999999</v>
      </c>
    </row>
    <row r="26" spans="1:13" ht="15.6" customHeight="1" thickBot="1" x14ac:dyDescent="0.25">
      <c r="A26" s="663"/>
      <c r="B26" s="363" t="s">
        <v>82</v>
      </c>
      <c r="C26" s="394">
        <v>23</v>
      </c>
      <c r="D26" s="339" t="s">
        <v>80</v>
      </c>
      <c r="E26" s="341">
        <v>7.5</v>
      </c>
      <c r="F26" s="341"/>
      <c r="G26" s="341"/>
      <c r="H26" s="396">
        <v>2.4</v>
      </c>
      <c r="I26" s="396">
        <v>1.3</v>
      </c>
      <c r="J26" s="396">
        <v>1</v>
      </c>
      <c r="K26" s="396">
        <v>4</v>
      </c>
      <c r="L26" s="362"/>
      <c r="M26" s="400">
        <v>0.11799999999999999</v>
      </c>
    </row>
    <row r="27" spans="1:13" ht="15.6" customHeight="1" thickBot="1" x14ac:dyDescent="0.25">
      <c r="A27" s="663"/>
      <c r="B27" s="363" t="s">
        <v>83</v>
      </c>
      <c r="C27" s="394">
        <v>24</v>
      </c>
      <c r="D27" s="339" t="s">
        <v>80</v>
      </c>
      <c r="E27" s="341">
        <v>10</v>
      </c>
      <c r="F27" s="341"/>
      <c r="G27" s="341"/>
      <c r="H27" s="396">
        <v>3.2</v>
      </c>
      <c r="I27" s="396">
        <v>1.8</v>
      </c>
      <c r="J27" s="396">
        <v>1.3</v>
      </c>
      <c r="K27" s="396">
        <v>5.3</v>
      </c>
      <c r="L27" s="362"/>
      <c r="M27" s="400">
        <v>0.11799999999999999</v>
      </c>
    </row>
    <row r="28" spans="1:13" ht="15.6" customHeight="1" thickBot="1" x14ac:dyDescent="0.25">
      <c r="A28" s="663"/>
      <c r="B28" s="363" t="s">
        <v>84</v>
      </c>
      <c r="C28" s="394">
        <v>25</v>
      </c>
      <c r="D28" s="339" t="s">
        <v>80</v>
      </c>
      <c r="E28" s="341">
        <v>7.5</v>
      </c>
      <c r="F28" s="341"/>
      <c r="G28" s="341"/>
      <c r="H28" s="396">
        <v>3.4</v>
      </c>
      <c r="I28" s="396">
        <v>1.9</v>
      </c>
      <c r="J28" s="396">
        <v>1.4</v>
      </c>
      <c r="K28" s="396">
        <v>5.3</v>
      </c>
      <c r="L28" s="362"/>
      <c r="M28" s="400">
        <v>0.11799999999999999</v>
      </c>
    </row>
    <row r="29" spans="1:13" ht="15.6" customHeight="1" thickBot="1" x14ac:dyDescent="0.25">
      <c r="A29" s="663"/>
      <c r="B29" s="364" t="s">
        <v>85</v>
      </c>
      <c r="C29" s="394">
        <v>26</v>
      </c>
      <c r="D29" s="339" t="s">
        <v>80</v>
      </c>
      <c r="E29" s="341">
        <v>10</v>
      </c>
      <c r="F29" s="341"/>
      <c r="G29" s="341"/>
      <c r="H29" s="396">
        <v>4.5</v>
      </c>
      <c r="I29" s="396">
        <v>2.5</v>
      </c>
      <c r="J29" s="396">
        <v>1.8</v>
      </c>
      <c r="K29" s="396">
        <v>7.1</v>
      </c>
      <c r="L29" s="362"/>
      <c r="M29" s="400">
        <v>0.11799999999999999</v>
      </c>
    </row>
    <row r="30" spans="1:13" ht="15.6" customHeight="1" thickBot="1" x14ac:dyDescent="0.25">
      <c r="A30" s="663"/>
      <c r="B30" s="363" t="s">
        <v>175</v>
      </c>
      <c r="C30" s="394">
        <v>27</v>
      </c>
      <c r="D30" s="339" t="s">
        <v>80</v>
      </c>
      <c r="E30" s="341">
        <v>7.5</v>
      </c>
      <c r="F30" s="341"/>
      <c r="G30" s="341"/>
      <c r="H30" s="396">
        <v>3</v>
      </c>
      <c r="I30" s="396">
        <v>1.7</v>
      </c>
      <c r="J30" s="396">
        <v>1.3</v>
      </c>
      <c r="K30" s="396">
        <v>4.3</v>
      </c>
      <c r="L30" s="362"/>
      <c r="M30" s="400">
        <v>0.11799999999999999</v>
      </c>
    </row>
    <row r="31" spans="1:13" ht="15.6" customHeight="1" thickBot="1" x14ac:dyDescent="0.25">
      <c r="A31" s="663"/>
      <c r="B31" s="363" t="s">
        <v>176</v>
      </c>
      <c r="C31" s="394">
        <v>28</v>
      </c>
      <c r="D31" s="339" t="s">
        <v>80</v>
      </c>
      <c r="E31" s="341">
        <v>10</v>
      </c>
      <c r="F31" s="341"/>
      <c r="G31" s="341"/>
      <c r="H31" s="396">
        <v>4.0999999999999996</v>
      </c>
      <c r="I31" s="396">
        <v>2.2999999999999998</v>
      </c>
      <c r="J31" s="396">
        <v>1.7</v>
      </c>
      <c r="K31" s="396">
        <v>5.8</v>
      </c>
      <c r="L31" s="362"/>
      <c r="M31" s="400">
        <v>0.11799999999999999</v>
      </c>
    </row>
    <row r="32" spans="1:13" ht="15.6" customHeight="1" thickBot="1" x14ac:dyDescent="0.25">
      <c r="A32" s="663"/>
      <c r="B32" s="350" t="s">
        <v>86</v>
      </c>
      <c r="C32" s="394">
        <v>29</v>
      </c>
      <c r="D32" s="339" t="s">
        <v>80</v>
      </c>
      <c r="E32" s="341">
        <v>7.5</v>
      </c>
      <c r="F32" s="341"/>
      <c r="G32" s="341"/>
      <c r="H32" s="396">
        <v>3.6</v>
      </c>
      <c r="I32" s="396">
        <v>2</v>
      </c>
      <c r="J32" s="396">
        <v>1.5</v>
      </c>
      <c r="K32" s="396">
        <v>3.7</v>
      </c>
      <c r="L32" s="362"/>
      <c r="M32" s="400">
        <v>0.11799999999999999</v>
      </c>
    </row>
    <row r="33" spans="1:13" ht="15.6" customHeight="1" thickBot="1" x14ac:dyDescent="0.25">
      <c r="A33" s="663"/>
      <c r="B33" s="350" t="s">
        <v>87</v>
      </c>
      <c r="C33" s="394">
        <v>30</v>
      </c>
      <c r="D33" s="339" t="s">
        <v>80</v>
      </c>
      <c r="E33" s="341">
        <v>10</v>
      </c>
      <c r="F33" s="341"/>
      <c r="G33" s="341"/>
      <c r="H33" s="396">
        <v>4.7</v>
      </c>
      <c r="I33" s="396">
        <v>2.6</v>
      </c>
      <c r="J33" s="396">
        <v>2.1</v>
      </c>
      <c r="K33" s="396">
        <v>4.9000000000000004</v>
      </c>
      <c r="L33" s="362"/>
      <c r="M33" s="400">
        <v>0.11799999999999999</v>
      </c>
    </row>
    <row r="34" spans="1:13" ht="15.6" customHeight="1" thickBot="1" x14ac:dyDescent="0.25">
      <c r="A34" s="663"/>
      <c r="B34" s="363" t="s">
        <v>88</v>
      </c>
      <c r="C34" s="394">
        <v>31</v>
      </c>
      <c r="D34" s="339" t="s">
        <v>80</v>
      </c>
      <c r="E34" s="341">
        <v>5</v>
      </c>
      <c r="F34" s="341"/>
      <c r="G34" s="341"/>
      <c r="H34" s="396">
        <v>3.7</v>
      </c>
      <c r="I34" s="396">
        <v>2.6</v>
      </c>
      <c r="J34" s="396">
        <v>2.4</v>
      </c>
      <c r="K34" s="396">
        <v>2.5</v>
      </c>
      <c r="L34" s="362"/>
      <c r="M34" s="400">
        <v>6.3E-2</v>
      </c>
    </row>
    <row r="35" spans="1:13" ht="15.6" customHeight="1" thickBot="1" x14ac:dyDescent="0.25">
      <c r="A35" s="663"/>
      <c r="B35" s="363" t="s">
        <v>89</v>
      </c>
      <c r="C35" s="394">
        <v>32</v>
      </c>
      <c r="D35" s="339" t="s">
        <v>80</v>
      </c>
      <c r="E35" s="341">
        <v>7.5</v>
      </c>
      <c r="F35" s="341"/>
      <c r="G35" s="341"/>
      <c r="H35" s="396">
        <v>5.6</v>
      </c>
      <c r="I35" s="396">
        <v>3.9</v>
      </c>
      <c r="J35" s="396">
        <v>3.7</v>
      </c>
      <c r="K35" s="396">
        <v>3.7</v>
      </c>
      <c r="L35" s="362"/>
      <c r="M35" s="400">
        <v>6.3E-2</v>
      </c>
    </row>
    <row r="36" spans="1:13" ht="15.6" customHeight="1" thickBot="1" x14ac:dyDescent="0.25">
      <c r="A36" s="663"/>
      <c r="B36" s="363" t="s">
        <v>177</v>
      </c>
      <c r="C36" s="394">
        <v>33</v>
      </c>
      <c r="D36" s="339" t="s">
        <v>80</v>
      </c>
      <c r="E36" s="341">
        <v>5</v>
      </c>
      <c r="F36" s="341"/>
      <c r="G36" s="341"/>
      <c r="H36" s="396">
        <v>3.3</v>
      </c>
      <c r="I36" s="396">
        <v>2.2999999999999998</v>
      </c>
      <c r="J36" s="396">
        <v>2</v>
      </c>
      <c r="K36" s="396">
        <v>2.4</v>
      </c>
      <c r="L36" s="362"/>
      <c r="M36" s="400">
        <v>6.3E-2</v>
      </c>
    </row>
    <row r="37" spans="1:13" ht="15.6" customHeight="1" thickBot="1" x14ac:dyDescent="0.25">
      <c r="A37" s="663"/>
      <c r="B37" s="363" t="s">
        <v>178</v>
      </c>
      <c r="C37" s="394">
        <v>34</v>
      </c>
      <c r="D37" s="339" t="s">
        <v>80</v>
      </c>
      <c r="E37" s="341">
        <v>7.5</v>
      </c>
      <c r="F37" s="341"/>
      <c r="G37" s="341"/>
      <c r="H37" s="396">
        <v>4.9000000000000004</v>
      </c>
      <c r="I37" s="396">
        <v>3.4</v>
      </c>
      <c r="J37" s="396">
        <v>3</v>
      </c>
      <c r="K37" s="396">
        <v>3.6</v>
      </c>
      <c r="L37" s="362"/>
      <c r="M37" s="400">
        <v>6.3E-2</v>
      </c>
    </row>
    <row r="38" spans="1:13" ht="15.6" customHeight="1" thickBot="1" x14ac:dyDescent="0.25">
      <c r="A38" s="663"/>
      <c r="B38" s="363" t="s">
        <v>90</v>
      </c>
      <c r="C38" s="394">
        <v>35</v>
      </c>
      <c r="D38" s="339" t="s">
        <v>80</v>
      </c>
      <c r="E38" s="341">
        <v>5</v>
      </c>
      <c r="F38" s="341"/>
      <c r="G38" s="341"/>
      <c r="H38" s="396">
        <v>5.2</v>
      </c>
      <c r="I38" s="396">
        <v>3.6</v>
      </c>
      <c r="J38" s="396">
        <v>3.8</v>
      </c>
      <c r="K38" s="396">
        <v>3.6</v>
      </c>
      <c r="L38" s="362"/>
      <c r="M38" s="400">
        <v>6.3E-2</v>
      </c>
    </row>
    <row r="39" spans="1:13" ht="15.6" customHeight="1" thickBot="1" x14ac:dyDescent="0.25">
      <c r="A39" s="663"/>
      <c r="B39" s="363" t="s">
        <v>91</v>
      </c>
      <c r="C39" s="394">
        <v>36</v>
      </c>
      <c r="D39" s="339" t="s">
        <v>80</v>
      </c>
      <c r="E39" s="341">
        <v>7.5</v>
      </c>
      <c r="F39" s="341"/>
      <c r="G39" s="341"/>
      <c r="H39" s="396">
        <v>7.9</v>
      </c>
      <c r="I39" s="396">
        <v>5.5</v>
      </c>
      <c r="J39" s="396">
        <v>5.7</v>
      </c>
      <c r="K39" s="396">
        <v>5.4</v>
      </c>
      <c r="L39" s="362"/>
      <c r="M39" s="400">
        <v>6.3E-2</v>
      </c>
    </row>
    <row r="40" spans="1:13" ht="15.6" customHeight="1" thickBot="1" x14ac:dyDescent="0.25">
      <c r="A40" s="663"/>
      <c r="B40" s="363" t="s">
        <v>179</v>
      </c>
      <c r="C40" s="394">
        <v>37</v>
      </c>
      <c r="D40" s="339" t="s">
        <v>80</v>
      </c>
      <c r="E40" s="341">
        <v>5</v>
      </c>
      <c r="F40" s="341"/>
      <c r="G40" s="341"/>
      <c r="H40" s="396">
        <v>4.4000000000000004</v>
      </c>
      <c r="I40" s="396">
        <v>3.1</v>
      </c>
      <c r="J40" s="396">
        <v>2.8</v>
      </c>
      <c r="K40" s="396">
        <v>2.9</v>
      </c>
      <c r="L40" s="362"/>
      <c r="M40" s="400">
        <v>6.3E-2</v>
      </c>
    </row>
    <row r="41" spans="1:13" ht="15.6" customHeight="1" thickBot="1" x14ac:dyDescent="0.25">
      <c r="A41" s="663"/>
      <c r="B41" s="363" t="s">
        <v>180</v>
      </c>
      <c r="C41" s="394">
        <v>38</v>
      </c>
      <c r="D41" s="339" t="s">
        <v>80</v>
      </c>
      <c r="E41" s="341">
        <v>7.5</v>
      </c>
      <c r="F41" s="341"/>
      <c r="G41" s="341"/>
      <c r="H41" s="396">
        <v>6.7</v>
      </c>
      <c r="I41" s="396">
        <v>4.7</v>
      </c>
      <c r="J41" s="396">
        <v>4.2</v>
      </c>
      <c r="K41" s="396">
        <v>4.4000000000000004</v>
      </c>
      <c r="L41" s="362"/>
      <c r="M41" s="400">
        <v>6.3E-2</v>
      </c>
    </row>
    <row r="42" spans="1:13" ht="15.6" customHeight="1" thickBot="1" x14ac:dyDescent="0.25">
      <c r="A42" s="663" t="s">
        <v>92</v>
      </c>
      <c r="B42" s="350" t="s">
        <v>93</v>
      </c>
      <c r="C42" s="394">
        <v>39</v>
      </c>
      <c r="D42" s="339" t="s">
        <v>80</v>
      </c>
      <c r="E42" s="341">
        <v>1.5</v>
      </c>
      <c r="F42" s="341"/>
      <c r="G42" s="341"/>
      <c r="H42" s="396">
        <v>3.1</v>
      </c>
      <c r="I42" s="396">
        <v>2.8</v>
      </c>
      <c r="J42" s="396">
        <v>0.3</v>
      </c>
      <c r="K42" s="396">
        <v>9.1</v>
      </c>
      <c r="L42" s="362"/>
      <c r="M42" s="400">
        <v>0.14299999999999999</v>
      </c>
    </row>
    <row r="43" spans="1:13" ht="15.6" customHeight="1" thickBot="1" x14ac:dyDescent="0.25">
      <c r="A43" s="663"/>
      <c r="B43" s="350" t="s">
        <v>94</v>
      </c>
      <c r="C43" s="394">
        <v>40</v>
      </c>
      <c r="D43" s="339" t="s">
        <v>80</v>
      </c>
      <c r="E43" s="341">
        <v>1.5</v>
      </c>
      <c r="F43" s="341"/>
      <c r="G43" s="341"/>
      <c r="H43" s="396">
        <v>2.6</v>
      </c>
      <c r="I43" s="396">
        <v>2.5</v>
      </c>
      <c r="J43" s="396">
        <v>0.5</v>
      </c>
      <c r="K43" s="396">
        <v>4.8</v>
      </c>
      <c r="L43" s="362"/>
      <c r="M43" s="400">
        <v>0.14299999999999999</v>
      </c>
    </row>
    <row r="44" spans="1:13" ht="15.6" customHeight="1" thickBot="1" x14ac:dyDescent="0.25">
      <c r="A44" s="661" t="s">
        <v>138</v>
      </c>
      <c r="B44" s="350" t="s">
        <v>99</v>
      </c>
      <c r="C44" s="394">
        <v>41</v>
      </c>
      <c r="D44" s="341" t="s">
        <v>8</v>
      </c>
      <c r="E44" s="341">
        <v>30</v>
      </c>
      <c r="F44" s="341"/>
      <c r="G44" s="341"/>
      <c r="H44" s="396">
        <v>8.1999999999999993</v>
      </c>
      <c r="I44" s="396">
        <v>8.1999999999999993</v>
      </c>
      <c r="J44" s="396">
        <v>4.7</v>
      </c>
      <c r="K44" s="396">
        <v>6</v>
      </c>
      <c r="L44" s="362"/>
      <c r="M44" s="400">
        <v>0</v>
      </c>
    </row>
    <row r="45" spans="1:13" ht="15.6" customHeight="1" thickBot="1" x14ac:dyDescent="0.25">
      <c r="A45" s="661"/>
      <c r="B45" s="350" t="s">
        <v>100</v>
      </c>
      <c r="C45" s="394">
        <v>42</v>
      </c>
      <c r="D45" s="341" t="s">
        <v>8</v>
      </c>
      <c r="E45" s="341">
        <v>60</v>
      </c>
      <c r="F45" s="341"/>
      <c r="G45" s="341"/>
      <c r="H45" s="396">
        <v>7.1</v>
      </c>
      <c r="I45" s="396">
        <v>7.1</v>
      </c>
      <c r="J45" s="396">
        <v>3.1</v>
      </c>
      <c r="K45" s="396">
        <v>6.1</v>
      </c>
      <c r="L45" s="362"/>
      <c r="M45" s="400">
        <v>0</v>
      </c>
    </row>
    <row r="46" spans="1:13" ht="15.6" customHeight="1" thickBot="1" x14ac:dyDescent="0.25">
      <c r="A46" s="661"/>
      <c r="B46" s="350" t="s">
        <v>101</v>
      </c>
      <c r="C46" s="394">
        <v>43</v>
      </c>
      <c r="D46" s="341" t="s">
        <v>8</v>
      </c>
      <c r="E46" s="341">
        <v>65</v>
      </c>
      <c r="F46" s="341"/>
      <c r="G46" s="341"/>
      <c r="H46" s="396">
        <v>9.8000000000000007</v>
      </c>
      <c r="I46" s="396">
        <v>9.8000000000000007</v>
      </c>
      <c r="J46" s="396">
        <v>5.0999999999999996</v>
      </c>
      <c r="K46" s="396">
        <v>8</v>
      </c>
      <c r="L46" s="362"/>
      <c r="M46" s="400">
        <v>0</v>
      </c>
    </row>
    <row r="47" spans="1:13" ht="15.6" customHeight="1" thickBot="1" x14ac:dyDescent="0.25">
      <c r="A47" s="661"/>
      <c r="B47" s="348" t="s">
        <v>112</v>
      </c>
      <c r="C47" s="394">
        <v>44</v>
      </c>
      <c r="D47" s="347" t="s">
        <v>8</v>
      </c>
      <c r="E47" s="366">
        <v>27</v>
      </c>
      <c r="F47" s="347"/>
      <c r="G47" s="341"/>
      <c r="H47" s="395">
        <v>6</v>
      </c>
      <c r="I47" s="395">
        <v>0</v>
      </c>
      <c r="J47" s="395">
        <v>1.3</v>
      </c>
      <c r="K47" s="395">
        <v>5.9</v>
      </c>
      <c r="L47" s="361"/>
      <c r="M47" s="399">
        <v>0</v>
      </c>
    </row>
    <row r="48" spans="1:13" ht="15.6" customHeight="1" thickBot="1" x14ac:dyDescent="0.25">
      <c r="A48" s="661"/>
      <c r="B48" s="350" t="s">
        <v>111</v>
      </c>
      <c r="C48" s="394">
        <v>45</v>
      </c>
      <c r="D48" s="341" t="s">
        <v>8</v>
      </c>
      <c r="E48" s="365">
        <v>41</v>
      </c>
      <c r="F48" s="341"/>
      <c r="G48" s="341"/>
      <c r="H48" s="396">
        <v>74</v>
      </c>
      <c r="I48" s="396">
        <v>0</v>
      </c>
      <c r="J48" s="396">
        <v>2.2999999999999998</v>
      </c>
      <c r="K48" s="396">
        <v>7.8000000000000007</v>
      </c>
      <c r="L48" s="362"/>
      <c r="M48" s="400">
        <v>0</v>
      </c>
    </row>
    <row r="49" spans="1:13" ht="15.6" customHeight="1" thickBot="1" x14ac:dyDescent="0.25">
      <c r="A49" s="661"/>
      <c r="B49" s="350" t="s">
        <v>362</v>
      </c>
      <c r="C49" s="394">
        <v>46</v>
      </c>
      <c r="D49" s="341" t="s">
        <v>8</v>
      </c>
      <c r="E49" s="341">
        <v>90</v>
      </c>
      <c r="F49" s="341"/>
      <c r="G49" s="341"/>
      <c r="H49" s="396">
        <v>120</v>
      </c>
      <c r="I49" s="396">
        <v>0</v>
      </c>
      <c r="J49" s="396">
        <v>8.1</v>
      </c>
      <c r="K49" s="396">
        <v>6.3</v>
      </c>
      <c r="L49" s="362"/>
      <c r="M49" s="400">
        <v>0</v>
      </c>
    </row>
    <row r="50" spans="1:13" ht="15.6" customHeight="1" thickBot="1" x14ac:dyDescent="0.25">
      <c r="A50" s="661"/>
      <c r="B50" s="350" t="s">
        <v>102</v>
      </c>
      <c r="C50" s="394">
        <v>47</v>
      </c>
      <c r="D50" s="341" t="s">
        <v>8</v>
      </c>
      <c r="E50" s="341">
        <v>89.6</v>
      </c>
      <c r="F50" s="341"/>
      <c r="G50" s="341"/>
      <c r="H50" s="396">
        <v>141</v>
      </c>
      <c r="I50" s="396">
        <v>22</v>
      </c>
      <c r="J50" s="396">
        <v>0</v>
      </c>
      <c r="K50" s="396">
        <v>0</v>
      </c>
      <c r="L50" s="362"/>
      <c r="M50" s="400">
        <v>0</v>
      </c>
    </row>
    <row r="51" spans="1:13" ht="15.6" customHeight="1" thickBot="1" x14ac:dyDescent="0.25">
      <c r="A51" s="661"/>
      <c r="B51" s="350" t="s">
        <v>363</v>
      </c>
      <c r="C51" s="394">
        <v>48</v>
      </c>
      <c r="D51" s="341" t="s">
        <v>8</v>
      </c>
      <c r="E51" s="365">
        <v>89.6</v>
      </c>
      <c r="F51" s="341"/>
      <c r="G51" s="341"/>
      <c r="H51" s="396">
        <v>134</v>
      </c>
      <c r="I51" s="396">
        <v>0</v>
      </c>
      <c r="J51" s="396">
        <v>8.1</v>
      </c>
      <c r="K51" s="396">
        <v>6.3</v>
      </c>
      <c r="L51" s="362"/>
      <c r="M51" s="400">
        <v>0</v>
      </c>
    </row>
    <row r="52" spans="1:13" ht="15.6" customHeight="1" thickBot="1" x14ac:dyDescent="0.25">
      <c r="A52" s="661"/>
      <c r="B52" s="350" t="s">
        <v>364</v>
      </c>
      <c r="C52" s="394">
        <v>49</v>
      </c>
      <c r="D52" s="341" t="s">
        <v>8</v>
      </c>
      <c r="E52" s="365">
        <v>94.2</v>
      </c>
      <c r="F52" s="341"/>
      <c r="G52" s="341"/>
      <c r="H52" s="396">
        <v>134</v>
      </c>
      <c r="I52" s="396">
        <v>0</v>
      </c>
      <c r="J52" s="396">
        <v>8.5</v>
      </c>
      <c r="K52" s="396">
        <v>6.6</v>
      </c>
      <c r="L52" s="362"/>
      <c r="M52" s="400">
        <v>0</v>
      </c>
    </row>
    <row r="53" spans="1:13" ht="15.6" customHeight="1" thickBot="1" x14ac:dyDescent="0.25">
      <c r="A53" s="661"/>
      <c r="B53" s="350" t="s">
        <v>103</v>
      </c>
      <c r="C53" s="394">
        <v>50</v>
      </c>
      <c r="D53" s="341" t="s">
        <v>8</v>
      </c>
      <c r="E53" s="365">
        <v>87.1</v>
      </c>
      <c r="F53" s="341"/>
      <c r="G53" s="341"/>
      <c r="H53" s="396">
        <v>45.4</v>
      </c>
      <c r="I53" s="396">
        <v>0</v>
      </c>
      <c r="J53" s="396">
        <v>14.9</v>
      </c>
      <c r="K53" s="396">
        <v>16.700000000000003</v>
      </c>
      <c r="L53" s="362"/>
      <c r="M53" s="400">
        <v>0</v>
      </c>
    </row>
    <row r="54" spans="1:13" ht="15.6" customHeight="1" thickBot="1" x14ac:dyDescent="0.25">
      <c r="A54" s="661"/>
      <c r="B54" s="350" t="s">
        <v>104</v>
      </c>
      <c r="C54" s="394">
        <v>51</v>
      </c>
      <c r="D54" s="341" t="s">
        <v>8</v>
      </c>
      <c r="E54" s="365">
        <v>86.5</v>
      </c>
      <c r="F54" s="341"/>
      <c r="G54" s="341"/>
      <c r="H54" s="396">
        <v>39.6</v>
      </c>
      <c r="I54" s="396">
        <v>0</v>
      </c>
      <c r="J54" s="396">
        <v>11.200000000000001</v>
      </c>
      <c r="K54" s="396">
        <v>14.2</v>
      </c>
      <c r="L54" s="362"/>
      <c r="M54" s="400">
        <v>0</v>
      </c>
    </row>
    <row r="55" spans="1:13" ht="15.6" customHeight="1" thickBot="1" x14ac:dyDescent="0.25">
      <c r="A55" s="661"/>
      <c r="B55" s="350" t="s">
        <v>105</v>
      </c>
      <c r="C55" s="394">
        <v>52</v>
      </c>
      <c r="D55" s="341" t="s">
        <v>8</v>
      </c>
      <c r="E55" s="365">
        <v>90.7</v>
      </c>
      <c r="F55" s="341"/>
      <c r="G55" s="341"/>
      <c r="H55" s="396">
        <v>58.699999999999996</v>
      </c>
      <c r="I55" s="396">
        <v>0</v>
      </c>
      <c r="J55" s="396">
        <v>10.8</v>
      </c>
      <c r="K55" s="396">
        <v>10</v>
      </c>
      <c r="L55" s="362"/>
      <c r="M55" s="400">
        <v>0</v>
      </c>
    </row>
    <row r="56" spans="1:13" ht="15.6" customHeight="1" thickBot="1" x14ac:dyDescent="0.25">
      <c r="A56" s="661"/>
      <c r="B56" s="350" t="s">
        <v>106</v>
      </c>
      <c r="C56" s="394">
        <v>53</v>
      </c>
      <c r="D56" s="341" t="s">
        <v>8</v>
      </c>
      <c r="E56" s="365">
        <v>89.1</v>
      </c>
      <c r="F56" s="341"/>
      <c r="G56" s="341"/>
      <c r="H56" s="396">
        <v>59.400000000000006</v>
      </c>
      <c r="I56" s="396">
        <v>0</v>
      </c>
      <c r="J56" s="396">
        <v>28.000000000000004</v>
      </c>
      <c r="K56" s="396">
        <v>16.700000000000003</v>
      </c>
      <c r="L56" s="362"/>
      <c r="M56" s="400">
        <v>0</v>
      </c>
    </row>
    <row r="57" spans="1:13" ht="15.6" customHeight="1" thickBot="1" x14ac:dyDescent="0.25">
      <c r="A57" s="661"/>
      <c r="B57" s="350" t="s">
        <v>107</v>
      </c>
      <c r="C57" s="394">
        <v>54</v>
      </c>
      <c r="D57" s="341" t="s">
        <v>8</v>
      </c>
      <c r="E57" s="365">
        <v>90.7</v>
      </c>
      <c r="F57" s="341"/>
      <c r="G57" s="341"/>
      <c r="H57" s="396">
        <v>57.099999999999994</v>
      </c>
      <c r="I57" s="396">
        <v>0</v>
      </c>
      <c r="J57" s="396">
        <v>22.5</v>
      </c>
      <c r="K57" s="396">
        <v>13.900000000000002</v>
      </c>
      <c r="L57" s="362"/>
      <c r="M57" s="400">
        <v>0</v>
      </c>
    </row>
    <row r="58" spans="1:13" ht="15.6" customHeight="1" thickBot="1" x14ac:dyDescent="0.25">
      <c r="A58" s="661"/>
      <c r="B58" s="350" t="s">
        <v>108</v>
      </c>
      <c r="C58" s="394">
        <v>55</v>
      </c>
      <c r="D58" s="341" t="s">
        <v>8</v>
      </c>
      <c r="E58" s="365">
        <v>91.9</v>
      </c>
      <c r="F58" s="341"/>
      <c r="G58" s="341"/>
      <c r="H58" s="396">
        <v>44.699999999999996</v>
      </c>
      <c r="I58" s="396">
        <v>1.7999999999999998</v>
      </c>
      <c r="J58" s="396">
        <v>12.8</v>
      </c>
      <c r="K58" s="396">
        <v>51.8</v>
      </c>
      <c r="L58" s="362"/>
      <c r="M58" s="400">
        <v>0</v>
      </c>
    </row>
    <row r="59" spans="1:13" ht="15.6" customHeight="1" thickBot="1" x14ac:dyDescent="0.25">
      <c r="A59" s="661"/>
      <c r="B59" s="350" t="s">
        <v>109</v>
      </c>
      <c r="C59" s="394">
        <v>56</v>
      </c>
      <c r="D59" s="341" t="s">
        <v>8</v>
      </c>
      <c r="E59" s="341" t="s">
        <v>70</v>
      </c>
      <c r="F59" s="341"/>
      <c r="G59" s="341"/>
      <c r="H59" s="396">
        <v>70</v>
      </c>
      <c r="I59" s="396">
        <v>0</v>
      </c>
      <c r="J59" s="396">
        <v>55</v>
      </c>
      <c r="K59" s="396">
        <v>10</v>
      </c>
      <c r="L59" s="362"/>
      <c r="M59" s="400">
        <v>0</v>
      </c>
    </row>
    <row r="60" spans="1:13" ht="15.6" customHeight="1" thickBot="1" x14ac:dyDescent="0.25">
      <c r="A60" s="661"/>
      <c r="B60" s="350" t="s">
        <v>110</v>
      </c>
      <c r="C60" s="394">
        <v>57</v>
      </c>
      <c r="D60" s="341" t="s">
        <v>8</v>
      </c>
      <c r="E60" s="365">
        <v>65.099999999999994</v>
      </c>
      <c r="F60" s="341"/>
      <c r="G60" s="341"/>
      <c r="H60" s="396">
        <v>52.300000000000004</v>
      </c>
      <c r="I60" s="396">
        <v>7.1999999999999993</v>
      </c>
      <c r="J60" s="396">
        <v>4.8</v>
      </c>
      <c r="K60" s="396">
        <v>88</v>
      </c>
      <c r="L60" s="362"/>
      <c r="M60" s="400">
        <v>0</v>
      </c>
    </row>
    <row r="61" spans="1:13" ht="15.6" customHeight="1" thickBot="1" x14ac:dyDescent="0.25">
      <c r="A61" s="661"/>
      <c r="B61" s="348" t="s">
        <v>113</v>
      </c>
      <c r="C61" s="394">
        <v>58</v>
      </c>
      <c r="D61" s="347" t="s">
        <v>8</v>
      </c>
      <c r="E61" s="366">
        <v>94.2</v>
      </c>
      <c r="F61" s="347"/>
      <c r="G61" s="341"/>
      <c r="H61" s="395">
        <v>142</v>
      </c>
      <c r="I61" s="395">
        <v>8.5</v>
      </c>
      <c r="J61" s="395">
        <v>9.6</v>
      </c>
      <c r="K61" s="395">
        <v>6</v>
      </c>
      <c r="L61" s="361"/>
      <c r="M61" s="399">
        <v>0</v>
      </c>
    </row>
    <row r="62" spans="1:13" ht="15.6" customHeight="1" thickBot="1" x14ac:dyDescent="0.25">
      <c r="A62" s="661"/>
      <c r="B62" s="348" t="s">
        <v>114</v>
      </c>
      <c r="C62" s="394">
        <v>59</v>
      </c>
      <c r="D62" s="347" t="s">
        <v>8</v>
      </c>
      <c r="E62" s="366">
        <v>94</v>
      </c>
      <c r="F62" s="347"/>
      <c r="G62" s="341"/>
      <c r="H62" s="395">
        <v>71</v>
      </c>
      <c r="I62" s="395">
        <v>2.8000000000000003</v>
      </c>
      <c r="J62" s="395">
        <v>11.200000000000001</v>
      </c>
      <c r="K62" s="395">
        <v>7.7</v>
      </c>
      <c r="L62" s="361"/>
      <c r="M62" s="399">
        <v>0</v>
      </c>
    </row>
    <row r="63" spans="1:13" ht="15.6" customHeight="1" thickBot="1" x14ac:dyDescent="0.25">
      <c r="A63" s="661"/>
      <c r="B63" s="348" t="s">
        <v>115</v>
      </c>
      <c r="C63" s="394">
        <v>60</v>
      </c>
      <c r="D63" s="347" t="s">
        <v>8</v>
      </c>
      <c r="E63" s="366">
        <v>96.2</v>
      </c>
      <c r="F63" s="347"/>
      <c r="G63" s="341"/>
      <c r="H63" s="395"/>
      <c r="I63" s="395">
        <v>1.1000000000000001</v>
      </c>
      <c r="J63" s="395">
        <v>65</v>
      </c>
      <c r="K63" s="395">
        <v>3</v>
      </c>
      <c r="L63" s="361"/>
      <c r="M63" s="399">
        <v>0</v>
      </c>
    </row>
    <row r="64" spans="1:13" ht="15.6" customHeight="1" thickBot="1" x14ac:dyDescent="0.25">
      <c r="A64" s="661"/>
      <c r="B64" s="348" t="s">
        <v>116</v>
      </c>
      <c r="C64" s="394">
        <v>61</v>
      </c>
      <c r="D64" s="347" t="s">
        <v>8</v>
      </c>
      <c r="E64" s="347">
        <v>70</v>
      </c>
      <c r="F64" s="347"/>
      <c r="G64" s="347"/>
      <c r="H64" s="395">
        <v>0.5</v>
      </c>
      <c r="I64" s="395">
        <v>0</v>
      </c>
      <c r="J64" s="395">
        <v>0.2</v>
      </c>
      <c r="K64" s="395">
        <v>0.5</v>
      </c>
      <c r="L64" s="361"/>
      <c r="M64" s="399">
        <v>0</v>
      </c>
    </row>
    <row r="65" spans="1:110" ht="15.75" thickBot="1" x14ac:dyDescent="0.25">
      <c r="A65" s="643"/>
      <c r="B65" s="644"/>
      <c r="C65" s="644"/>
      <c r="D65" s="644"/>
      <c r="E65" s="644"/>
      <c r="F65" s="644"/>
      <c r="G65" s="644"/>
      <c r="H65" s="644"/>
      <c r="I65" s="644"/>
      <c r="J65" s="644"/>
      <c r="K65" s="644"/>
      <c r="L65" s="644"/>
      <c r="M65" s="645"/>
      <c r="N65" s="323"/>
    </row>
    <row r="66" spans="1:110" s="181" customFormat="1" ht="16.5" thickBot="1" x14ac:dyDescent="0.3">
      <c r="A66" s="367"/>
      <c r="B66" s="368" t="s">
        <v>351</v>
      </c>
      <c r="C66" s="369"/>
      <c r="D66" s="370"/>
      <c r="E66" s="370"/>
      <c r="F66" s="370"/>
      <c r="G66" s="370"/>
      <c r="H66" s="371"/>
      <c r="I66" s="371"/>
      <c r="J66" s="371"/>
      <c r="K66" s="371"/>
      <c r="L66" s="371"/>
      <c r="M66" s="370"/>
    </row>
    <row r="67" spans="1:110" ht="15.75" thickBot="1" x14ac:dyDescent="0.25">
      <c r="A67" s="658" t="s">
        <v>348</v>
      </c>
      <c r="B67" s="348" t="s">
        <v>117</v>
      </c>
      <c r="C67" s="339">
        <v>62</v>
      </c>
      <c r="D67" s="182"/>
      <c r="E67" s="74"/>
      <c r="F67" s="74"/>
      <c r="G67" s="74"/>
      <c r="H67" s="75">
        <v>0</v>
      </c>
      <c r="I67" s="75"/>
      <c r="J67" s="75">
        <v>0</v>
      </c>
      <c r="K67" s="75">
        <v>0</v>
      </c>
      <c r="L67" s="340"/>
      <c r="M67" s="399">
        <v>0</v>
      </c>
    </row>
    <row r="68" spans="1:110" ht="15.75" thickBot="1" x14ac:dyDescent="0.25">
      <c r="A68" s="658"/>
      <c r="B68" s="349" t="s">
        <v>118</v>
      </c>
      <c r="C68" s="338">
        <v>63</v>
      </c>
      <c r="D68" s="182"/>
      <c r="E68" s="74"/>
      <c r="F68" s="74"/>
      <c r="G68" s="74"/>
      <c r="H68" s="75">
        <v>0</v>
      </c>
      <c r="I68" s="75"/>
      <c r="J68" s="75">
        <v>0</v>
      </c>
      <c r="K68" s="75">
        <v>0</v>
      </c>
      <c r="L68" s="342"/>
      <c r="M68" s="401">
        <v>0</v>
      </c>
    </row>
    <row r="69" spans="1:110" ht="15.75" thickBot="1" x14ac:dyDescent="0.25">
      <c r="A69" s="658"/>
      <c r="B69" s="348" t="s">
        <v>119</v>
      </c>
      <c r="C69" s="339">
        <v>64</v>
      </c>
      <c r="D69" s="182"/>
      <c r="E69" s="74"/>
      <c r="F69" s="74"/>
      <c r="G69" s="74"/>
      <c r="H69" s="75">
        <v>0</v>
      </c>
      <c r="I69" s="75"/>
      <c r="J69" s="75">
        <v>0</v>
      </c>
      <c r="K69" s="75">
        <v>0</v>
      </c>
      <c r="L69" s="340"/>
      <c r="M69" s="399">
        <v>0</v>
      </c>
    </row>
    <row r="70" spans="1:110" ht="15.75" thickBot="1" x14ac:dyDescent="0.25">
      <c r="A70" s="658"/>
      <c r="B70" s="349" t="s">
        <v>120</v>
      </c>
      <c r="C70" s="338">
        <v>65</v>
      </c>
      <c r="D70" s="182"/>
      <c r="E70" s="74"/>
      <c r="F70" s="74"/>
      <c r="G70" s="74"/>
      <c r="H70" s="75">
        <v>0</v>
      </c>
      <c r="I70" s="75"/>
      <c r="J70" s="75">
        <v>0</v>
      </c>
      <c r="K70" s="75">
        <v>0</v>
      </c>
      <c r="L70" s="342"/>
      <c r="M70" s="401">
        <v>0</v>
      </c>
    </row>
    <row r="71" spans="1:110" ht="15.6" customHeight="1" thickBot="1" x14ac:dyDescent="0.25">
      <c r="A71" s="658"/>
      <c r="B71" s="350" t="s">
        <v>95</v>
      </c>
      <c r="C71" s="394">
        <v>66</v>
      </c>
      <c r="D71" s="182"/>
      <c r="E71" s="183"/>
      <c r="F71" s="76"/>
      <c r="G71" s="76"/>
      <c r="H71" s="75">
        <v>0</v>
      </c>
      <c r="I71" s="75"/>
      <c r="J71" s="75">
        <v>0</v>
      </c>
      <c r="K71" s="75">
        <v>0</v>
      </c>
      <c r="L71" s="340"/>
      <c r="M71" s="400">
        <v>0.105</v>
      </c>
    </row>
    <row r="72" spans="1:110" ht="15.6" customHeight="1" thickBot="1" x14ac:dyDescent="0.25">
      <c r="A72" s="658"/>
      <c r="B72" s="349" t="s">
        <v>96</v>
      </c>
      <c r="C72" s="338">
        <v>67</v>
      </c>
      <c r="D72" s="182"/>
      <c r="E72" s="183"/>
      <c r="F72" s="76"/>
      <c r="G72" s="76"/>
      <c r="H72" s="75">
        <v>0</v>
      </c>
      <c r="I72" s="75"/>
      <c r="J72" s="75">
        <v>0</v>
      </c>
      <c r="K72" s="75">
        <v>0</v>
      </c>
      <c r="L72" s="342"/>
      <c r="M72" s="401">
        <v>0.105</v>
      </c>
    </row>
    <row r="73" spans="1:110" ht="15.6" customHeight="1" thickBot="1" x14ac:dyDescent="0.25">
      <c r="A73" s="658"/>
      <c r="B73" s="350" t="s">
        <v>97</v>
      </c>
      <c r="C73" s="394">
        <v>68</v>
      </c>
      <c r="D73" s="182"/>
      <c r="E73" s="183"/>
      <c r="F73" s="76"/>
      <c r="G73" s="76"/>
      <c r="H73" s="75">
        <v>0</v>
      </c>
      <c r="I73" s="75"/>
      <c r="J73" s="75">
        <v>0</v>
      </c>
      <c r="K73" s="75">
        <v>0</v>
      </c>
      <c r="L73" s="340"/>
      <c r="M73" s="400">
        <v>0</v>
      </c>
      <c r="O73" s="184"/>
      <c r="P73" s="184"/>
      <c r="Q73" s="184"/>
      <c r="R73" s="184"/>
      <c r="S73" s="184"/>
    </row>
    <row r="74" spans="1:110" ht="15.6" customHeight="1" thickBot="1" x14ac:dyDescent="0.25">
      <c r="A74" s="658"/>
      <c r="B74" s="349" t="s">
        <v>98</v>
      </c>
      <c r="C74" s="338">
        <v>69</v>
      </c>
      <c r="D74" s="182"/>
      <c r="E74" s="183"/>
      <c r="F74" s="76"/>
      <c r="G74" s="76"/>
      <c r="H74" s="75">
        <v>0</v>
      </c>
      <c r="I74" s="75"/>
      <c r="J74" s="75">
        <v>0</v>
      </c>
      <c r="K74" s="75">
        <v>0</v>
      </c>
      <c r="L74" s="342"/>
      <c r="M74" s="401">
        <v>0</v>
      </c>
      <c r="O74" s="184"/>
      <c r="P74" s="184"/>
      <c r="Q74" s="184"/>
      <c r="R74" s="184"/>
      <c r="S74" s="184"/>
    </row>
    <row r="75" spans="1:110" s="114" customFormat="1" ht="15.6" customHeight="1" thickBot="1" x14ac:dyDescent="0.25">
      <c r="A75" s="658"/>
      <c r="B75" s="344" t="s">
        <v>161</v>
      </c>
      <c r="C75" s="394">
        <v>70</v>
      </c>
      <c r="D75" s="77"/>
      <c r="E75" s="77"/>
      <c r="F75" s="77"/>
      <c r="G75" s="77"/>
      <c r="H75" s="75">
        <v>0</v>
      </c>
      <c r="I75" s="75"/>
      <c r="J75" s="75">
        <v>0</v>
      </c>
      <c r="K75" s="75">
        <v>0</v>
      </c>
      <c r="L75" s="340"/>
      <c r="M75" s="400">
        <v>6.3E-2</v>
      </c>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4"/>
      <c r="BQ75" s="184"/>
      <c r="BR75" s="184"/>
      <c r="BS75" s="184"/>
      <c r="BT75" s="184"/>
      <c r="BU75" s="184"/>
      <c r="BV75" s="184"/>
      <c r="BW75" s="184"/>
      <c r="BX75" s="184"/>
      <c r="BY75" s="184"/>
      <c r="BZ75" s="184"/>
      <c r="CA75" s="184"/>
      <c r="CB75" s="184"/>
      <c r="CC75" s="184"/>
      <c r="CD75" s="184"/>
      <c r="CE75" s="184"/>
      <c r="CF75" s="184"/>
      <c r="CG75" s="184"/>
      <c r="CH75" s="184"/>
      <c r="CI75" s="184"/>
      <c r="CJ75" s="184"/>
      <c r="CK75" s="184"/>
      <c r="CL75" s="184"/>
      <c r="CM75" s="184"/>
      <c r="CN75" s="184"/>
      <c r="CO75" s="184"/>
      <c r="CP75" s="184"/>
      <c r="CQ75" s="184"/>
      <c r="CR75" s="184"/>
      <c r="CS75" s="184"/>
      <c r="CT75" s="184"/>
      <c r="CU75" s="184"/>
      <c r="CV75" s="184"/>
      <c r="CW75" s="184"/>
      <c r="CX75" s="184"/>
      <c r="CY75" s="184"/>
      <c r="CZ75" s="184"/>
      <c r="DA75" s="184"/>
      <c r="DB75" s="184"/>
      <c r="DC75" s="184"/>
      <c r="DD75" s="184"/>
      <c r="DE75" s="184"/>
      <c r="DF75" s="184"/>
    </row>
    <row r="76" spans="1:110" s="114" customFormat="1" ht="15.75" thickBot="1" x14ac:dyDescent="0.25">
      <c r="A76" s="658"/>
      <c r="B76" s="345" t="s">
        <v>162</v>
      </c>
      <c r="C76" s="338">
        <v>71</v>
      </c>
      <c r="D76" s="77"/>
      <c r="E76" s="77"/>
      <c r="F76" s="77"/>
      <c r="G76" s="77"/>
      <c r="H76" s="75">
        <v>0</v>
      </c>
      <c r="I76" s="75"/>
      <c r="J76" s="75">
        <v>0</v>
      </c>
      <c r="K76" s="75">
        <v>0</v>
      </c>
      <c r="L76" s="342"/>
      <c r="M76" s="401">
        <v>0.14299999999999999</v>
      </c>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c r="AS76" s="184"/>
      <c r="AT76" s="184"/>
      <c r="AU76" s="184"/>
      <c r="AV76" s="184"/>
      <c r="AW76" s="184"/>
      <c r="AX76" s="184"/>
      <c r="AY76" s="184"/>
      <c r="AZ76" s="184"/>
      <c r="BA76" s="184"/>
      <c r="BB76" s="184"/>
      <c r="BC76" s="184"/>
      <c r="BD76" s="184"/>
      <c r="BE76" s="184"/>
      <c r="BF76" s="184"/>
      <c r="BG76" s="184"/>
      <c r="BH76" s="184"/>
      <c r="BI76" s="184"/>
      <c r="BJ76" s="184"/>
      <c r="BK76" s="184"/>
      <c r="BL76" s="184"/>
      <c r="BM76" s="184"/>
      <c r="BN76" s="184"/>
      <c r="BO76" s="184"/>
      <c r="BP76" s="184"/>
      <c r="BQ76" s="184"/>
      <c r="BR76" s="184"/>
      <c r="BS76" s="184"/>
      <c r="BT76" s="184"/>
      <c r="BU76" s="184"/>
      <c r="BV76" s="184"/>
      <c r="BW76" s="184"/>
      <c r="BX76" s="184"/>
      <c r="BY76" s="184"/>
      <c r="BZ76" s="184"/>
      <c r="CA76" s="184"/>
      <c r="CB76" s="184"/>
      <c r="CC76" s="184"/>
      <c r="CD76" s="184"/>
      <c r="CE76" s="184"/>
      <c r="CF76" s="184"/>
      <c r="CG76" s="184"/>
      <c r="CH76" s="184"/>
      <c r="CI76" s="184"/>
      <c r="CJ76" s="184"/>
      <c r="CK76" s="184"/>
      <c r="CL76" s="184"/>
      <c r="CM76" s="184"/>
      <c r="CN76" s="184"/>
      <c r="CO76" s="184"/>
      <c r="CP76" s="184"/>
      <c r="CQ76" s="184"/>
      <c r="CR76" s="184"/>
      <c r="CS76" s="184"/>
      <c r="CT76" s="184"/>
      <c r="CU76" s="184"/>
      <c r="CV76" s="184"/>
      <c r="CW76" s="184"/>
      <c r="CX76" s="184"/>
      <c r="CY76" s="184"/>
      <c r="CZ76" s="184"/>
      <c r="DA76" s="184"/>
      <c r="DB76" s="184"/>
      <c r="DC76" s="184"/>
      <c r="DD76" s="184"/>
      <c r="DE76" s="184"/>
      <c r="DF76" s="184"/>
    </row>
    <row r="77" spans="1:110" s="114" customFormat="1" ht="15.75" thickBot="1" x14ac:dyDescent="0.25">
      <c r="A77" s="658"/>
      <c r="B77" s="344" t="s">
        <v>163</v>
      </c>
      <c r="C77" s="394">
        <v>72</v>
      </c>
      <c r="D77" s="77"/>
      <c r="E77" s="77"/>
      <c r="F77" s="77"/>
      <c r="G77" s="77"/>
      <c r="H77" s="75">
        <v>0</v>
      </c>
      <c r="I77" s="75"/>
      <c r="J77" s="75">
        <v>0</v>
      </c>
      <c r="K77" s="75">
        <v>0</v>
      </c>
      <c r="L77" s="340"/>
      <c r="M77" s="400">
        <v>0.14299999999999999</v>
      </c>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c r="AZ77" s="184"/>
      <c r="BA77" s="184"/>
      <c r="BB77" s="184"/>
      <c r="BC77" s="184"/>
      <c r="BD77" s="184"/>
      <c r="BE77" s="184"/>
      <c r="BF77" s="184"/>
      <c r="BG77" s="184"/>
      <c r="BH77" s="184"/>
      <c r="BI77" s="184"/>
      <c r="BJ77" s="184"/>
      <c r="BK77" s="184"/>
      <c r="BL77" s="184"/>
      <c r="BM77" s="184"/>
      <c r="BN77" s="184"/>
      <c r="BO77" s="184"/>
      <c r="BP77" s="184"/>
      <c r="BQ77" s="184"/>
      <c r="BR77" s="184"/>
      <c r="BS77" s="184"/>
      <c r="BT77" s="184"/>
      <c r="BU77" s="184"/>
      <c r="BV77" s="184"/>
      <c r="BW77" s="184"/>
      <c r="BX77" s="184"/>
      <c r="BY77" s="184"/>
      <c r="BZ77" s="184"/>
      <c r="CA77" s="184"/>
      <c r="CB77" s="184"/>
      <c r="CC77" s="184"/>
      <c r="CD77" s="184"/>
      <c r="CE77" s="184"/>
      <c r="CF77" s="184"/>
      <c r="CG77" s="184"/>
      <c r="CH77" s="184"/>
      <c r="CI77" s="184"/>
      <c r="CJ77" s="184"/>
      <c r="CK77" s="184"/>
      <c r="CL77" s="184"/>
      <c r="CM77" s="184"/>
      <c r="CN77" s="184"/>
      <c r="CO77" s="184"/>
      <c r="CP77" s="184"/>
      <c r="CQ77" s="184"/>
      <c r="CR77" s="184"/>
      <c r="CS77" s="184"/>
      <c r="CT77" s="184"/>
      <c r="CU77" s="184"/>
      <c r="CV77" s="184"/>
      <c r="CW77" s="184"/>
      <c r="CX77" s="184"/>
      <c r="CY77" s="184"/>
      <c r="CZ77" s="184"/>
      <c r="DA77" s="184"/>
      <c r="DB77" s="184"/>
      <c r="DC77" s="184"/>
      <c r="DD77" s="184"/>
      <c r="DE77" s="184"/>
      <c r="DF77" s="184"/>
    </row>
    <row r="78" spans="1:110" s="114" customFormat="1" ht="15.75" thickBot="1" x14ac:dyDescent="0.25">
      <c r="A78" s="658"/>
      <c r="B78" s="345" t="s">
        <v>164</v>
      </c>
      <c r="C78" s="338">
        <v>73</v>
      </c>
      <c r="D78" s="77"/>
      <c r="E78" s="77"/>
      <c r="F78" s="77"/>
      <c r="G78" s="77"/>
      <c r="H78" s="75">
        <v>0</v>
      </c>
      <c r="I78" s="75"/>
      <c r="J78" s="75">
        <v>0</v>
      </c>
      <c r="K78" s="75">
        <v>0</v>
      </c>
      <c r="L78" s="342"/>
      <c r="M78" s="401">
        <v>0.16700000000000001</v>
      </c>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184"/>
      <c r="AY78" s="184"/>
      <c r="AZ78" s="184"/>
      <c r="BA78" s="184"/>
      <c r="BB78" s="184"/>
      <c r="BC78" s="184"/>
      <c r="BD78" s="184"/>
      <c r="BE78" s="184"/>
      <c r="BF78" s="184"/>
      <c r="BG78" s="184"/>
      <c r="BH78" s="184"/>
      <c r="BI78" s="184"/>
      <c r="BJ78" s="184"/>
      <c r="BK78" s="184"/>
      <c r="BL78" s="184"/>
      <c r="BM78" s="184"/>
      <c r="BN78" s="184"/>
      <c r="BO78" s="184"/>
      <c r="BP78" s="184"/>
      <c r="BQ78" s="184"/>
      <c r="BR78" s="184"/>
      <c r="BS78" s="184"/>
      <c r="BT78" s="184"/>
      <c r="BU78" s="184"/>
      <c r="BV78" s="184"/>
      <c r="BW78" s="184"/>
      <c r="BX78" s="184"/>
      <c r="BY78" s="184"/>
      <c r="BZ78" s="184"/>
      <c r="CA78" s="184"/>
      <c r="CB78" s="184"/>
      <c r="CC78" s="184"/>
      <c r="CD78" s="184"/>
      <c r="CE78" s="184"/>
      <c r="CF78" s="184"/>
      <c r="CG78" s="184"/>
      <c r="CH78" s="184"/>
      <c r="CI78" s="184"/>
      <c r="CJ78" s="184"/>
      <c r="CK78" s="184"/>
      <c r="CL78" s="184"/>
      <c r="CM78" s="184"/>
      <c r="CN78" s="184"/>
      <c r="CO78" s="184"/>
      <c r="CP78" s="184"/>
      <c r="CQ78" s="184"/>
      <c r="CR78" s="184"/>
      <c r="CS78" s="184"/>
      <c r="CT78" s="184"/>
      <c r="CU78" s="184"/>
      <c r="CV78" s="184"/>
      <c r="CW78" s="184"/>
      <c r="CX78" s="184"/>
      <c r="CY78" s="184"/>
      <c r="CZ78" s="184"/>
      <c r="DA78" s="184"/>
      <c r="DB78" s="184"/>
      <c r="DC78" s="184"/>
      <c r="DD78" s="184"/>
      <c r="DE78" s="184"/>
      <c r="DF78" s="184"/>
    </row>
    <row r="79" spans="1:110" s="114" customFormat="1" ht="15.75" thickBot="1" x14ac:dyDescent="0.25">
      <c r="A79" s="658"/>
      <c r="B79" s="344" t="s">
        <v>169</v>
      </c>
      <c r="C79" s="394">
        <v>74</v>
      </c>
      <c r="D79" s="77"/>
      <c r="E79" s="77"/>
      <c r="F79" s="77"/>
      <c r="G79" s="77"/>
      <c r="H79" s="75">
        <v>0</v>
      </c>
      <c r="I79" s="75"/>
      <c r="J79" s="75">
        <v>0</v>
      </c>
      <c r="K79" s="75">
        <v>0</v>
      </c>
      <c r="L79" s="340"/>
      <c r="M79" s="400">
        <v>0.16700000000000001</v>
      </c>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184"/>
      <c r="AY79" s="184"/>
      <c r="AZ79" s="184"/>
      <c r="BA79" s="184"/>
      <c r="BB79" s="184"/>
      <c r="BC79" s="184"/>
      <c r="BD79" s="184"/>
      <c r="BE79" s="184"/>
      <c r="BF79" s="184"/>
      <c r="BG79" s="184"/>
      <c r="BH79" s="184"/>
      <c r="BI79" s="184"/>
      <c r="BJ79" s="184"/>
      <c r="BK79" s="184"/>
      <c r="BL79" s="184"/>
      <c r="BM79" s="184"/>
      <c r="BN79" s="184"/>
      <c r="BO79" s="184"/>
      <c r="BP79" s="184"/>
      <c r="BQ79" s="184"/>
      <c r="BR79" s="184"/>
      <c r="BS79" s="184"/>
      <c r="BT79" s="184"/>
      <c r="BU79" s="184"/>
      <c r="BV79" s="184"/>
      <c r="BW79" s="184"/>
      <c r="BX79" s="184"/>
      <c r="BY79" s="184"/>
      <c r="BZ79" s="184"/>
      <c r="CA79" s="184"/>
      <c r="CB79" s="184"/>
      <c r="CC79" s="184"/>
      <c r="CD79" s="184"/>
      <c r="CE79" s="184"/>
      <c r="CF79" s="184"/>
      <c r="CG79" s="184"/>
      <c r="CH79" s="184"/>
      <c r="CI79" s="184"/>
      <c r="CJ79" s="184"/>
      <c r="CK79" s="184"/>
      <c r="CL79" s="184"/>
      <c r="CM79" s="184"/>
      <c r="CN79" s="184"/>
      <c r="CO79" s="184"/>
      <c r="CP79" s="184"/>
      <c r="CQ79" s="184"/>
      <c r="CR79" s="184"/>
      <c r="CS79" s="184"/>
      <c r="CT79" s="184"/>
      <c r="CU79" s="184"/>
      <c r="CV79" s="184"/>
      <c r="CW79" s="184"/>
      <c r="CX79" s="184"/>
      <c r="CY79" s="184"/>
      <c r="CZ79" s="184"/>
      <c r="DA79" s="184"/>
      <c r="DB79" s="184"/>
      <c r="DC79" s="184"/>
      <c r="DD79" s="184"/>
      <c r="DE79" s="184"/>
      <c r="DF79" s="184"/>
    </row>
    <row r="80" spans="1:110" ht="15.75" thickBot="1" x14ac:dyDescent="0.25">
      <c r="A80" s="658"/>
      <c r="B80" s="345" t="s">
        <v>168</v>
      </c>
      <c r="C80" s="338">
        <v>75</v>
      </c>
      <c r="D80" s="77"/>
      <c r="E80" s="77"/>
      <c r="F80" s="77"/>
      <c r="G80" s="77"/>
      <c r="H80" s="75">
        <v>0</v>
      </c>
      <c r="I80" s="75"/>
      <c r="J80" s="75">
        <v>0</v>
      </c>
      <c r="K80" s="75">
        <v>0</v>
      </c>
      <c r="L80" s="342"/>
      <c r="M80" s="401">
        <v>0.16700000000000001</v>
      </c>
      <c r="O80" s="184"/>
      <c r="P80" s="184"/>
      <c r="Q80" s="184"/>
      <c r="R80" s="184"/>
      <c r="S80" s="184"/>
    </row>
    <row r="81" spans="1:19" ht="15.75" thickBot="1" x14ac:dyDescent="0.25">
      <c r="A81" s="658"/>
      <c r="B81" s="344" t="s">
        <v>165</v>
      </c>
      <c r="C81" s="394">
        <v>76</v>
      </c>
      <c r="D81" s="77"/>
      <c r="E81" s="77"/>
      <c r="F81" s="77"/>
      <c r="G81" s="77"/>
      <c r="H81" s="75">
        <v>0</v>
      </c>
      <c r="I81" s="75"/>
      <c r="J81" s="75">
        <v>0</v>
      </c>
      <c r="K81" s="75">
        <v>0</v>
      </c>
      <c r="L81" s="340"/>
      <c r="M81" s="400">
        <v>0.11799999999999999</v>
      </c>
    </row>
    <row r="82" spans="1:19" ht="15.75" thickBot="1" x14ac:dyDescent="0.25">
      <c r="A82" s="658"/>
      <c r="B82" s="345" t="s">
        <v>166</v>
      </c>
      <c r="C82" s="338">
        <v>77</v>
      </c>
      <c r="D82" s="77"/>
      <c r="E82" s="77"/>
      <c r="F82" s="77"/>
      <c r="G82" s="77"/>
      <c r="H82" s="75">
        <v>0</v>
      </c>
      <c r="I82" s="75"/>
      <c r="J82" s="75">
        <v>0</v>
      </c>
      <c r="K82" s="75">
        <v>0</v>
      </c>
      <c r="L82" s="342"/>
      <c r="M82" s="401">
        <v>0.14299999999999999</v>
      </c>
    </row>
    <row r="83" spans="1:19" ht="15.75" thickBot="1" x14ac:dyDescent="0.25">
      <c r="A83" s="658"/>
      <c r="B83" s="344" t="s">
        <v>167</v>
      </c>
      <c r="C83" s="394">
        <v>78</v>
      </c>
      <c r="D83" s="77"/>
      <c r="E83" s="77"/>
      <c r="F83" s="77"/>
      <c r="G83" s="77"/>
      <c r="H83" s="75">
        <v>0</v>
      </c>
      <c r="I83" s="75"/>
      <c r="J83" s="75">
        <v>0</v>
      </c>
      <c r="K83" s="75">
        <v>0</v>
      </c>
      <c r="L83" s="340"/>
      <c r="M83" s="400">
        <v>0.14299999999999999</v>
      </c>
    </row>
    <row r="84" spans="1:19" ht="16.5" customHeight="1" thickTop="1" thickBot="1" x14ac:dyDescent="0.25">
      <c r="A84" s="658"/>
      <c r="B84" s="349" t="s">
        <v>66</v>
      </c>
      <c r="C84" s="338">
        <v>79</v>
      </c>
      <c r="D84" s="78"/>
      <c r="E84" s="78"/>
      <c r="F84" s="78"/>
      <c r="G84" s="78"/>
      <c r="H84" s="79">
        <v>0</v>
      </c>
      <c r="I84" s="79"/>
      <c r="J84" s="79">
        <v>0</v>
      </c>
      <c r="K84" s="79">
        <v>0</v>
      </c>
      <c r="L84" s="343"/>
      <c r="M84" s="401">
        <v>9.0999999999999998E-2</v>
      </c>
      <c r="O84" s="646" t="s">
        <v>332</v>
      </c>
      <c r="P84" s="647"/>
      <c r="Q84" s="647"/>
      <c r="R84" s="648"/>
    </row>
    <row r="85" spans="1:19" ht="15.75" customHeight="1" thickBot="1" x14ac:dyDescent="0.25">
      <c r="A85" s="658"/>
      <c r="B85" s="350" t="s">
        <v>67</v>
      </c>
      <c r="C85" s="394">
        <v>80</v>
      </c>
      <c r="D85" s="77"/>
      <c r="E85" s="77"/>
      <c r="F85" s="77"/>
      <c r="G85" s="77"/>
      <c r="H85" s="75">
        <v>0</v>
      </c>
      <c r="I85" s="77"/>
      <c r="J85" s="75">
        <v>0</v>
      </c>
      <c r="K85" s="75">
        <v>0</v>
      </c>
      <c r="L85" s="344"/>
      <c r="M85" s="400">
        <v>9.0999999999999998E-2</v>
      </c>
      <c r="O85" s="649"/>
      <c r="P85" s="650"/>
      <c r="Q85" s="650"/>
      <c r="R85" s="651"/>
    </row>
    <row r="86" spans="1:19" ht="15.75" customHeight="1" thickBot="1" x14ac:dyDescent="0.25">
      <c r="A86" s="658"/>
      <c r="B86" s="349" t="s">
        <v>68</v>
      </c>
      <c r="C86" s="338">
        <v>81</v>
      </c>
      <c r="D86" s="77"/>
      <c r="E86" s="77"/>
      <c r="F86" s="77"/>
      <c r="G86" s="77"/>
      <c r="H86" s="75">
        <v>0</v>
      </c>
      <c r="I86" s="77"/>
      <c r="J86" s="75">
        <v>0</v>
      </c>
      <c r="K86" s="75">
        <v>0</v>
      </c>
      <c r="L86" s="345"/>
      <c r="M86" s="401">
        <v>9.0999999999999998E-2</v>
      </c>
      <c r="O86" s="649"/>
      <c r="P86" s="650"/>
      <c r="Q86" s="650"/>
      <c r="R86" s="651"/>
    </row>
    <row r="87" spans="1:19" ht="15.75" customHeight="1" thickBot="1" x14ac:dyDescent="0.25">
      <c r="A87" s="658"/>
      <c r="B87" s="351" t="s">
        <v>69</v>
      </c>
      <c r="C87" s="394">
        <v>82</v>
      </c>
      <c r="D87" s="78"/>
      <c r="E87" s="78"/>
      <c r="F87" s="78"/>
      <c r="G87" s="78"/>
      <c r="H87" s="79">
        <v>0</v>
      </c>
      <c r="I87" s="78"/>
      <c r="J87" s="79">
        <v>0</v>
      </c>
      <c r="K87" s="79">
        <v>0</v>
      </c>
      <c r="L87" s="346"/>
      <c r="M87" s="402">
        <v>9.0999999999999998E-2</v>
      </c>
      <c r="N87" s="181"/>
      <c r="O87" s="652" t="s">
        <v>336</v>
      </c>
      <c r="P87" s="653"/>
      <c r="Q87" s="653"/>
      <c r="R87" s="654"/>
      <c r="S87" s="181"/>
    </row>
    <row r="88" spans="1:19" ht="16.5" customHeight="1" thickBot="1" x14ac:dyDescent="0.25">
      <c r="A88" s="659" t="s">
        <v>349</v>
      </c>
      <c r="B88" s="335"/>
      <c r="C88" s="338">
        <v>83</v>
      </c>
      <c r="D88" s="182"/>
      <c r="E88" s="74"/>
      <c r="F88" s="74"/>
      <c r="G88" s="74"/>
      <c r="H88" s="75">
        <v>0</v>
      </c>
      <c r="I88" s="75"/>
      <c r="J88" s="75">
        <v>0</v>
      </c>
      <c r="K88" s="75">
        <v>0</v>
      </c>
      <c r="L88" s="340"/>
      <c r="M88" s="399">
        <v>0</v>
      </c>
      <c r="N88" s="181"/>
      <c r="O88" s="652"/>
      <c r="P88" s="653"/>
      <c r="Q88" s="653"/>
      <c r="R88" s="654"/>
      <c r="S88" s="322"/>
    </row>
    <row r="89" spans="1:19" ht="15.75" customHeight="1" thickBot="1" x14ac:dyDescent="0.25">
      <c r="A89" s="658"/>
      <c r="B89" s="336"/>
      <c r="C89" s="394">
        <v>84</v>
      </c>
      <c r="D89" s="182"/>
      <c r="E89" s="74"/>
      <c r="F89" s="74"/>
      <c r="G89" s="74"/>
      <c r="H89" s="75">
        <v>0</v>
      </c>
      <c r="I89" s="75"/>
      <c r="J89" s="75">
        <v>0</v>
      </c>
      <c r="K89" s="75">
        <v>0</v>
      </c>
      <c r="L89" s="342"/>
      <c r="M89" s="401">
        <v>0</v>
      </c>
      <c r="N89" s="181"/>
      <c r="O89" s="652" t="s">
        <v>335</v>
      </c>
      <c r="P89" s="653"/>
      <c r="Q89" s="653"/>
      <c r="R89" s="654"/>
      <c r="S89" s="322"/>
    </row>
    <row r="90" spans="1:19" ht="15.6" customHeight="1" thickBot="1" x14ac:dyDescent="0.25">
      <c r="A90" s="658"/>
      <c r="B90" s="337"/>
      <c r="C90" s="338">
        <v>85</v>
      </c>
      <c r="D90" s="182"/>
      <c r="E90" s="183"/>
      <c r="F90" s="76"/>
      <c r="G90" s="76"/>
      <c r="H90" s="75">
        <v>0</v>
      </c>
      <c r="I90" s="75"/>
      <c r="J90" s="75">
        <v>0</v>
      </c>
      <c r="K90" s="75">
        <v>0</v>
      </c>
      <c r="L90" s="340"/>
      <c r="M90" s="400">
        <v>0</v>
      </c>
      <c r="N90" s="181"/>
      <c r="O90" s="652"/>
      <c r="P90" s="653"/>
      <c r="Q90" s="653"/>
      <c r="R90" s="654"/>
      <c r="S90" s="322"/>
    </row>
    <row r="91" spans="1:19" ht="15.6" customHeight="1" thickBot="1" x14ac:dyDescent="0.25">
      <c r="A91" s="658"/>
      <c r="B91" s="336"/>
      <c r="C91" s="394">
        <v>86</v>
      </c>
      <c r="D91" s="182"/>
      <c r="E91" s="183"/>
      <c r="F91" s="76"/>
      <c r="G91" s="76"/>
      <c r="H91" s="75">
        <v>0</v>
      </c>
      <c r="I91" s="75"/>
      <c r="J91" s="75">
        <v>0</v>
      </c>
      <c r="K91" s="75">
        <v>0</v>
      </c>
      <c r="L91" s="342"/>
      <c r="M91" s="401">
        <v>0</v>
      </c>
      <c r="N91" s="181"/>
      <c r="O91" s="655"/>
      <c r="P91" s="656"/>
      <c r="Q91" s="656"/>
      <c r="R91" s="657"/>
      <c r="S91" s="322"/>
    </row>
    <row r="92" spans="1:19" ht="15.6" customHeight="1" thickBot="1" x14ac:dyDescent="0.25">
      <c r="A92" s="660"/>
      <c r="B92" s="337"/>
      <c r="C92" s="338">
        <v>87</v>
      </c>
      <c r="D92" s="182"/>
      <c r="E92" s="183"/>
      <c r="F92" s="76"/>
      <c r="G92" s="76"/>
      <c r="H92" s="75">
        <v>0</v>
      </c>
      <c r="I92" s="75"/>
      <c r="J92" s="75">
        <v>0</v>
      </c>
      <c r="K92" s="75">
        <v>0</v>
      </c>
      <c r="L92" s="340"/>
      <c r="M92" s="400">
        <v>0</v>
      </c>
      <c r="N92" s="181"/>
      <c r="O92" s="322"/>
      <c r="P92" s="322"/>
      <c r="Q92" s="322"/>
      <c r="R92" s="322"/>
      <c r="S92" s="322"/>
    </row>
    <row r="93" spans="1:19" ht="15.75" thickBot="1" x14ac:dyDescent="0.25">
      <c r="N93" s="181"/>
      <c r="O93" s="181"/>
      <c r="P93" s="181"/>
      <c r="Q93" s="181"/>
      <c r="R93" s="181"/>
      <c r="S93" s="181"/>
    </row>
    <row r="94" spans="1:19" x14ac:dyDescent="0.2">
      <c r="B94" s="624" t="s">
        <v>337</v>
      </c>
      <c r="N94" s="181"/>
      <c r="O94" s="181"/>
      <c r="P94" s="181"/>
      <c r="Q94" s="181"/>
      <c r="R94" s="181"/>
      <c r="S94" s="181"/>
    </row>
    <row r="95" spans="1:19" x14ac:dyDescent="0.2">
      <c r="B95" s="625"/>
    </row>
    <row r="96" spans="1:19" ht="15.75" thickBot="1" x14ac:dyDescent="0.25">
      <c r="B96" s="626"/>
    </row>
  </sheetData>
  <sheetProtection password="E8E0" sheet="1" objects="1" scenarios="1" selectLockedCells="1"/>
  <mergeCells count="14">
    <mergeCell ref="A44:A64"/>
    <mergeCell ref="G2:K2"/>
    <mergeCell ref="A4:A8"/>
    <mergeCell ref="A9:A16"/>
    <mergeCell ref="A17:A23"/>
    <mergeCell ref="A24:A41"/>
    <mergeCell ref="A42:A43"/>
    <mergeCell ref="A65:M65"/>
    <mergeCell ref="O84:R86"/>
    <mergeCell ref="O87:R88"/>
    <mergeCell ref="O89:R91"/>
    <mergeCell ref="B94:B96"/>
    <mergeCell ref="A67:A87"/>
    <mergeCell ref="A88:A92"/>
  </mergeCells>
  <hyperlinks>
    <hyperlink ref="B94:B96" location="Dateneingabe!A1" display="zurück zur Dateneingabe"/>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custom" allowBlank="1" showErrorMessage="1" errorTitle="Achtung!" error="Das Ablaufdatum dieser Datei ist erreicht oder überschritten. Bitte wenden Sie sich an die Herausgeber.">
          <x14:formula1>
            <xm:f>NOW()&lt;Dateneingabe!$L$2</xm:f>
          </x14:formula1>
          <xm:sqref>B88:B92 D67:K92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O48"/>
  <sheetViews>
    <sheetView zoomScaleNormal="100" workbookViewId="0">
      <pane ySplit="2" topLeftCell="A12" activePane="bottomLeft" state="frozen"/>
      <selection pane="bottomLeft" activeCell="A28" sqref="A28"/>
    </sheetView>
  </sheetViews>
  <sheetFormatPr baseColWidth="10" defaultRowHeight="14.25" x14ac:dyDescent="0.2"/>
  <cols>
    <col min="1" max="1" width="35.875" customWidth="1"/>
    <col min="2" max="2" width="6.25" customWidth="1"/>
    <col min="3" max="3" width="14.875" hidden="1" customWidth="1"/>
    <col min="4" max="4" width="12.875" hidden="1" customWidth="1"/>
    <col min="5" max="5" width="4.25" customWidth="1"/>
  </cols>
  <sheetData>
    <row r="1" spans="1:14" s="47" customFormat="1" ht="15.75" thickBot="1" x14ac:dyDescent="0.25">
      <c r="A1" s="684" t="s">
        <v>40</v>
      </c>
      <c r="B1" s="686" t="s">
        <v>5</v>
      </c>
      <c r="C1" s="377"/>
      <c r="D1" s="377"/>
      <c r="E1" s="688"/>
      <c r="F1" s="680" t="s">
        <v>47</v>
      </c>
      <c r="G1" s="680"/>
      <c r="H1" s="680"/>
      <c r="I1" s="680"/>
      <c r="J1" s="372"/>
      <c r="K1" s="372"/>
      <c r="L1" s="372"/>
      <c r="M1" s="372"/>
      <c r="N1" s="372"/>
    </row>
    <row r="2" spans="1:14" ht="35.450000000000003" customHeight="1" thickBot="1" x14ac:dyDescent="0.4">
      <c r="A2" s="685"/>
      <c r="B2" s="687"/>
      <c r="C2" s="378"/>
      <c r="D2" s="379"/>
      <c r="E2" s="689"/>
      <c r="F2" s="380" t="s">
        <v>42</v>
      </c>
      <c r="G2" s="380" t="s">
        <v>43</v>
      </c>
      <c r="H2" s="380" t="s">
        <v>44</v>
      </c>
      <c r="I2" s="380" t="s">
        <v>45</v>
      </c>
      <c r="J2" s="372"/>
      <c r="K2" s="372"/>
      <c r="L2" s="372"/>
      <c r="M2" s="372"/>
      <c r="N2" s="372"/>
    </row>
    <row r="3" spans="1:14" ht="15" customHeight="1" thickBot="1" x14ac:dyDescent="0.3">
      <c r="A3" s="381" t="s">
        <v>36</v>
      </c>
      <c r="B3" s="381">
        <v>0</v>
      </c>
      <c r="C3" s="382"/>
      <c r="D3" s="383"/>
      <c r="E3" s="383"/>
      <c r="F3" s="382">
        <v>0</v>
      </c>
      <c r="G3" s="382">
        <v>0</v>
      </c>
      <c r="H3" s="382">
        <v>0</v>
      </c>
      <c r="I3" s="382">
        <v>0</v>
      </c>
      <c r="J3" s="372"/>
      <c r="K3" s="372"/>
      <c r="L3" s="372"/>
      <c r="M3" s="372"/>
      <c r="N3" s="372"/>
    </row>
    <row r="4" spans="1:14" ht="15" customHeight="1" thickBot="1" x14ac:dyDescent="0.3">
      <c r="A4" s="384" t="s">
        <v>124</v>
      </c>
      <c r="B4" s="384">
        <v>1</v>
      </c>
      <c r="C4" s="385"/>
      <c r="D4" s="385"/>
      <c r="E4" s="385"/>
      <c r="F4" s="385"/>
      <c r="G4" s="385"/>
      <c r="H4" s="385"/>
      <c r="I4" s="385"/>
      <c r="J4" s="372"/>
      <c r="K4" s="372"/>
      <c r="L4" s="372"/>
      <c r="M4" s="372"/>
      <c r="N4" s="372"/>
    </row>
    <row r="5" spans="1:14" ht="15" customHeight="1" thickBot="1" x14ac:dyDescent="0.3">
      <c r="A5" s="386" t="s">
        <v>173</v>
      </c>
      <c r="B5" s="386">
        <v>2</v>
      </c>
      <c r="C5" s="387"/>
      <c r="D5" s="387"/>
      <c r="E5" s="387"/>
      <c r="F5" s="387">
        <v>280</v>
      </c>
      <c r="G5" s="387">
        <v>70</v>
      </c>
      <c r="H5" s="387">
        <v>0</v>
      </c>
      <c r="I5" s="387">
        <v>0</v>
      </c>
      <c r="J5" s="372"/>
      <c r="K5" s="372"/>
      <c r="L5" s="372"/>
      <c r="M5" s="372"/>
      <c r="N5" s="372"/>
    </row>
    <row r="6" spans="1:14" ht="15" customHeight="1" thickBot="1" x14ac:dyDescent="0.3">
      <c r="A6" s="386" t="s">
        <v>172</v>
      </c>
      <c r="B6" s="386">
        <v>3</v>
      </c>
      <c r="C6" s="387"/>
      <c r="D6" s="387"/>
      <c r="E6" s="387"/>
      <c r="F6" s="387">
        <v>260</v>
      </c>
      <c r="G6" s="387">
        <v>190</v>
      </c>
      <c r="H6" s="387">
        <v>0</v>
      </c>
      <c r="I6" s="387">
        <v>0</v>
      </c>
      <c r="J6" s="372"/>
      <c r="K6" s="372"/>
      <c r="L6" s="372"/>
      <c r="M6" s="372"/>
      <c r="N6" s="372"/>
    </row>
    <row r="7" spans="1:14" ht="15" customHeight="1" thickBot="1" x14ac:dyDescent="0.3">
      <c r="A7" s="388" t="s">
        <v>125</v>
      </c>
      <c r="B7" s="384">
        <v>4</v>
      </c>
      <c r="C7" s="389"/>
      <c r="D7" s="385"/>
      <c r="E7" s="385"/>
      <c r="F7" s="385"/>
      <c r="G7" s="385"/>
      <c r="H7" s="385"/>
      <c r="I7" s="385"/>
      <c r="J7" s="372"/>
      <c r="K7" s="372"/>
      <c r="L7" s="372"/>
      <c r="M7" s="372"/>
      <c r="N7" s="372"/>
    </row>
    <row r="8" spans="1:14" ht="15" customHeight="1" thickBot="1" x14ac:dyDescent="0.3">
      <c r="A8" s="381" t="s">
        <v>140</v>
      </c>
      <c r="B8" s="386">
        <v>5</v>
      </c>
      <c r="C8" s="382"/>
      <c r="D8" s="382"/>
      <c r="E8" s="382"/>
      <c r="F8" s="382">
        <v>180</v>
      </c>
      <c r="G8" s="382">
        <v>180</v>
      </c>
      <c r="H8" s="382">
        <v>460</v>
      </c>
      <c r="I8" s="382">
        <v>0</v>
      </c>
      <c r="J8" s="372"/>
      <c r="K8" s="372"/>
      <c r="L8" s="372"/>
      <c r="M8" s="372"/>
      <c r="N8" s="372"/>
    </row>
    <row r="9" spans="1:14" ht="15" customHeight="1" thickBot="1" x14ac:dyDescent="0.3">
      <c r="A9" s="384" t="s">
        <v>126</v>
      </c>
      <c r="B9" s="384">
        <v>6</v>
      </c>
      <c r="C9" s="385"/>
      <c r="D9" s="385"/>
      <c r="E9" s="385"/>
      <c r="F9" s="385"/>
      <c r="G9" s="385"/>
      <c r="H9" s="385"/>
      <c r="I9" s="385"/>
      <c r="J9" s="372"/>
      <c r="K9" s="372"/>
      <c r="L9" s="372"/>
      <c r="M9" s="372"/>
      <c r="N9" s="372"/>
    </row>
    <row r="10" spans="1:14" ht="15" customHeight="1" thickBot="1" x14ac:dyDescent="0.3">
      <c r="A10" s="386" t="s">
        <v>141</v>
      </c>
      <c r="B10" s="386">
        <v>7</v>
      </c>
      <c r="C10" s="387"/>
      <c r="D10" s="387"/>
      <c r="E10" s="387"/>
      <c r="F10" s="387">
        <v>150</v>
      </c>
      <c r="G10" s="387">
        <v>80</v>
      </c>
      <c r="H10" s="387">
        <v>50</v>
      </c>
      <c r="I10" s="387">
        <v>200</v>
      </c>
      <c r="J10" s="372"/>
      <c r="K10" s="372"/>
      <c r="L10" s="372"/>
      <c r="M10" s="372"/>
      <c r="N10" s="372"/>
    </row>
    <row r="11" spans="1:14" ht="15" customHeight="1" thickBot="1" x14ac:dyDescent="0.3">
      <c r="A11" s="386" t="s">
        <v>142</v>
      </c>
      <c r="B11" s="381">
        <v>8</v>
      </c>
      <c r="C11" s="387"/>
      <c r="D11" s="387"/>
      <c r="E11" s="387"/>
      <c r="F11" s="387">
        <v>250</v>
      </c>
      <c r="G11" s="387">
        <v>140</v>
      </c>
      <c r="H11" s="387">
        <v>150</v>
      </c>
      <c r="I11" s="387">
        <v>0</v>
      </c>
      <c r="J11" s="372"/>
      <c r="K11" s="372"/>
      <c r="L11" s="372"/>
      <c r="M11" s="372"/>
      <c r="N11" s="372"/>
    </row>
    <row r="12" spans="1:14" ht="15" customHeight="1" thickBot="1" x14ac:dyDescent="0.3">
      <c r="A12" s="386" t="s">
        <v>143</v>
      </c>
      <c r="B12" s="386">
        <v>9</v>
      </c>
      <c r="C12" s="387"/>
      <c r="D12" s="387"/>
      <c r="E12" s="387"/>
      <c r="F12" s="387">
        <v>260</v>
      </c>
      <c r="G12" s="387">
        <v>185</v>
      </c>
      <c r="H12" s="387">
        <v>0</v>
      </c>
      <c r="I12" s="387">
        <v>0</v>
      </c>
      <c r="J12" s="372"/>
      <c r="K12" s="372"/>
      <c r="L12" s="372"/>
      <c r="M12" s="372"/>
      <c r="N12" s="372"/>
    </row>
    <row r="13" spans="1:14" ht="15" customHeight="1" thickBot="1" x14ac:dyDescent="0.3">
      <c r="A13" s="384" t="s">
        <v>133</v>
      </c>
      <c r="B13" s="384">
        <v>10</v>
      </c>
      <c r="C13" s="385"/>
      <c r="D13" s="385"/>
      <c r="E13" s="385"/>
      <c r="F13" s="385"/>
      <c r="G13" s="385"/>
      <c r="H13" s="385"/>
      <c r="I13" s="385"/>
      <c r="J13" s="372"/>
      <c r="K13" s="372"/>
      <c r="L13" s="372"/>
      <c r="M13" s="372"/>
      <c r="N13" s="372"/>
    </row>
    <row r="14" spans="1:14" ht="15" customHeight="1" thickBot="1" x14ac:dyDescent="0.3">
      <c r="A14" s="386" t="s">
        <v>48</v>
      </c>
      <c r="B14" s="386">
        <v>11</v>
      </c>
      <c r="C14" s="387"/>
      <c r="D14" s="387"/>
      <c r="E14" s="387"/>
      <c r="F14" s="387">
        <v>460</v>
      </c>
      <c r="G14" s="387">
        <v>0</v>
      </c>
      <c r="H14" s="387">
        <v>0</v>
      </c>
      <c r="I14" s="387">
        <v>0</v>
      </c>
      <c r="J14" s="372"/>
      <c r="K14" s="372"/>
      <c r="L14" s="372"/>
      <c r="M14" s="372"/>
      <c r="N14" s="372"/>
    </row>
    <row r="15" spans="1:14" ht="15" customHeight="1" thickBot="1" x14ac:dyDescent="0.3">
      <c r="A15" s="388" t="s">
        <v>127</v>
      </c>
      <c r="B15" s="384">
        <v>12</v>
      </c>
      <c r="C15" s="389"/>
      <c r="D15" s="385"/>
      <c r="E15" s="385"/>
      <c r="F15" s="385"/>
      <c r="G15" s="385"/>
      <c r="H15" s="385"/>
      <c r="I15" s="385"/>
      <c r="J15" s="372"/>
      <c r="K15" s="372"/>
      <c r="L15" s="372"/>
      <c r="M15" s="372"/>
      <c r="N15" s="372"/>
    </row>
    <row r="16" spans="1:14" ht="15" customHeight="1" thickBot="1" x14ac:dyDescent="0.3">
      <c r="A16" s="386" t="s">
        <v>144</v>
      </c>
      <c r="B16" s="386">
        <v>13</v>
      </c>
      <c r="C16" s="387"/>
      <c r="D16" s="387"/>
      <c r="E16" s="387"/>
      <c r="F16" s="382">
        <v>0</v>
      </c>
      <c r="G16" s="382">
        <v>0</v>
      </c>
      <c r="H16" s="382">
        <v>0</v>
      </c>
      <c r="I16" s="382">
        <v>400</v>
      </c>
      <c r="J16" s="372"/>
      <c r="K16" s="372"/>
      <c r="L16" s="372"/>
      <c r="M16" s="372"/>
      <c r="N16" s="372"/>
    </row>
    <row r="17" spans="1:15" ht="15" customHeight="1" thickBot="1" x14ac:dyDescent="0.3">
      <c r="A17" s="381" t="s">
        <v>145</v>
      </c>
      <c r="B17" s="381">
        <v>14</v>
      </c>
      <c r="C17" s="382"/>
      <c r="D17" s="382"/>
      <c r="E17" s="382"/>
      <c r="F17" s="382">
        <v>270</v>
      </c>
      <c r="G17" s="382">
        <v>135</v>
      </c>
      <c r="H17" s="387">
        <v>0</v>
      </c>
      <c r="I17" s="382">
        <v>0</v>
      </c>
      <c r="J17" s="372"/>
      <c r="K17" s="372"/>
      <c r="L17" s="372"/>
      <c r="M17" s="372"/>
      <c r="N17" s="372"/>
    </row>
    <row r="18" spans="1:15" ht="15" customHeight="1" thickBot="1" x14ac:dyDescent="0.3">
      <c r="A18" s="386" t="s">
        <v>134</v>
      </c>
      <c r="B18" s="386">
        <v>15</v>
      </c>
      <c r="C18" s="387"/>
      <c r="D18" s="387"/>
      <c r="E18" s="387"/>
      <c r="F18" s="387">
        <v>198</v>
      </c>
      <c r="G18" s="387">
        <v>0</v>
      </c>
      <c r="H18" s="387">
        <v>0</v>
      </c>
      <c r="I18" s="387">
        <v>0</v>
      </c>
      <c r="J18" s="372"/>
      <c r="K18" s="372"/>
      <c r="L18" s="372"/>
      <c r="M18" s="372"/>
      <c r="N18" s="372"/>
    </row>
    <row r="19" spans="1:15" ht="15" customHeight="1" thickBot="1" x14ac:dyDescent="0.3">
      <c r="A19" s="388" t="s">
        <v>31</v>
      </c>
      <c r="B19" s="384">
        <v>16</v>
      </c>
      <c r="C19" s="389"/>
      <c r="D19" s="385"/>
      <c r="E19" s="385"/>
      <c r="F19" s="385"/>
      <c r="G19" s="385"/>
      <c r="H19" s="385"/>
      <c r="I19" s="385"/>
      <c r="J19" s="372"/>
      <c r="K19" s="372"/>
      <c r="L19" s="372"/>
      <c r="M19" s="372"/>
      <c r="N19" s="372"/>
    </row>
    <row r="20" spans="1:15" ht="15" customHeight="1" thickBot="1" x14ac:dyDescent="0.3">
      <c r="A20" s="390" t="s">
        <v>171</v>
      </c>
      <c r="B20" s="386">
        <v>17</v>
      </c>
      <c r="C20" s="391"/>
      <c r="D20" s="387"/>
      <c r="E20" s="387"/>
      <c r="F20" s="387">
        <v>120</v>
      </c>
      <c r="G20" s="387">
        <v>84</v>
      </c>
      <c r="H20" s="387">
        <v>120</v>
      </c>
      <c r="I20" s="387">
        <v>170</v>
      </c>
      <c r="J20" s="372"/>
      <c r="K20" s="372"/>
      <c r="L20" s="372"/>
      <c r="M20" s="372"/>
      <c r="N20" s="372"/>
    </row>
    <row r="21" spans="1:15" ht="15.6" thickBot="1" x14ac:dyDescent="0.3">
      <c r="A21" s="388" t="s">
        <v>128</v>
      </c>
      <c r="B21" s="384">
        <v>18</v>
      </c>
      <c r="C21" s="389"/>
      <c r="D21" s="385"/>
      <c r="E21" s="385"/>
      <c r="F21" s="385"/>
      <c r="G21" s="385"/>
      <c r="H21" s="385"/>
      <c r="I21" s="385"/>
      <c r="J21" s="372"/>
      <c r="K21" s="372"/>
      <c r="L21" s="372"/>
      <c r="M21" s="372"/>
      <c r="N21" s="372"/>
    </row>
    <row r="22" spans="1:15" ht="15.6" customHeight="1" thickBot="1" x14ac:dyDescent="0.3">
      <c r="A22" s="392" t="s">
        <v>344</v>
      </c>
      <c r="B22" s="386">
        <v>19</v>
      </c>
      <c r="C22" s="382"/>
      <c r="D22" s="393"/>
      <c r="E22" s="382"/>
      <c r="F22" s="393">
        <v>120</v>
      </c>
      <c r="G22" s="393">
        <v>120</v>
      </c>
      <c r="H22" s="393">
        <v>520</v>
      </c>
      <c r="I22" s="393">
        <v>0</v>
      </c>
      <c r="J22" s="372"/>
      <c r="K22" s="372"/>
      <c r="L22" s="372"/>
      <c r="M22" s="372"/>
      <c r="N22" s="372"/>
    </row>
    <row r="23" spans="1:15" ht="15.6" thickBot="1" x14ac:dyDescent="0.3">
      <c r="A23" s="384" t="s">
        <v>129</v>
      </c>
      <c r="B23" s="384">
        <v>20</v>
      </c>
      <c r="C23" s="385"/>
      <c r="D23" s="385"/>
      <c r="E23" s="385"/>
      <c r="F23" s="385"/>
      <c r="G23" s="385"/>
      <c r="H23" s="385"/>
      <c r="I23" s="385"/>
      <c r="J23" s="372"/>
      <c r="K23" s="372"/>
      <c r="L23" s="372"/>
      <c r="M23" s="372"/>
      <c r="N23" s="372"/>
    </row>
    <row r="24" spans="1:15" ht="15.6" thickBot="1" x14ac:dyDescent="0.3">
      <c r="A24" s="386" t="s">
        <v>50</v>
      </c>
      <c r="B24" s="386">
        <v>21</v>
      </c>
      <c r="C24" s="382"/>
      <c r="D24" s="382"/>
      <c r="E24" s="382"/>
      <c r="F24" s="382">
        <v>0</v>
      </c>
      <c r="G24" s="382">
        <v>0</v>
      </c>
      <c r="H24" s="382">
        <v>0</v>
      </c>
      <c r="I24" s="382">
        <v>300</v>
      </c>
      <c r="J24" s="372"/>
      <c r="K24" s="372"/>
      <c r="L24" s="372"/>
      <c r="M24" s="372"/>
      <c r="N24" s="372"/>
    </row>
    <row r="25" spans="1:15" ht="15.6" thickBot="1" x14ac:dyDescent="0.3">
      <c r="A25" s="386" t="s">
        <v>49</v>
      </c>
      <c r="B25" s="386">
        <v>22</v>
      </c>
      <c r="C25" s="382"/>
      <c r="D25" s="382"/>
      <c r="E25" s="382"/>
      <c r="F25" s="382">
        <v>330</v>
      </c>
      <c r="G25" s="382">
        <v>100</v>
      </c>
      <c r="H25" s="382">
        <v>0</v>
      </c>
      <c r="I25" s="382">
        <v>0</v>
      </c>
      <c r="J25" s="372"/>
      <c r="K25" s="372"/>
      <c r="L25" s="372"/>
      <c r="M25" s="372"/>
      <c r="N25" s="372"/>
    </row>
    <row r="26" spans="1:15" ht="15.6" thickBot="1" x14ac:dyDescent="0.3">
      <c r="A26" s="386"/>
      <c r="B26" s="386">
        <v>23</v>
      </c>
      <c r="C26" s="382"/>
      <c r="D26" s="382"/>
      <c r="E26" s="382"/>
      <c r="F26" s="382"/>
      <c r="G26" s="382"/>
      <c r="H26" s="382"/>
      <c r="I26" s="382"/>
      <c r="J26" s="372"/>
      <c r="K26" s="372"/>
      <c r="L26" s="372"/>
      <c r="M26" s="372"/>
      <c r="N26" s="372"/>
    </row>
    <row r="27" spans="1:15" s="9" customFormat="1" ht="31.15" customHeight="1" thickBot="1" x14ac:dyDescent="0.25">
      <c r="A27" s="72" t="s">
        <v>146</v>
      </c>
      <c r="B27" s="73">
        <v>24</v>
      </c>
      <c r="C27" s="73"/>
      <c r="D27" s="73"/>
      <c r="E27" s="73"/>
      <c r="F27" s="73"/>
      <c r="G27" s="73"/>
      <c r="H27" s="73"/>
      <c r="I27" s="73"/>
      <c r="J27" s="373"/>
      <c r="K27" s="374"/>
      <c r="L27" s="374"/>
      <c r="M27" s="374"/>
      <c r="N27" s="374"/>
      <c r="O27" s="81"/>
    </row>
    <row r="28" spans="1:15" ht="15.75" customHeight="1" thickBot="1" x14ac:dyDescent="0.3">
      <c r="A28" s="70"/>
      <c r="B28" s="8">
        <v>25</v>
      </c>
      <c r="C28" s="13"/>
      <c r="D28" s="10"/>
      <c r="E28" s="10"/>
      <c r="F28" s="71">
        <v>0</v>
      </c>
      <c r="G28" s="14"/>
      <c r="H28" s="71">
        <v>0</v>
      </c>
      <c r="I28" s="71">
        <v>0</v>
      </c>
      <c r="J28" s="372"/>
      <c r="K28" s="375"/>
      <c r="L28" s="375"/>
      <c r="M28" s="375"/>
      <c r="N28" s="375"/>
      <c r="O28" s="81"/>
    </row>
    <row r="29" spans="1:15" ht="16.5" thickTop="1" thickBot="1" x14ac:dyDescent="0.25">
      <c r="A29" s="70"/>
      <c r="B29" s="8">
        <v>26</v>
      </c>
      <c r="C29" s="13"/>
      <c r="D29" s="10"/>
      <c r="E29" s="10"/>
      <c r="F29" s="71">
        <v>0</v>
      </c>
      <c r="G29" s="14"/>
      <c r="H29" s="71">
        <v>0</v>
      </c>
      <c r="I29" s="71">
        <v>0</v>
      </c>
      <c r="J29" s="372"/>
      <c r="K29" s="673" t="s">
        <v>332</v>
      </c>
      <c r="L29" s="674"/>
      <c r="M29" s="674"/>
      <c r="N29" s="675"/>
      <c r="O29" s="81"/>
    </row>
    <row r="30" spans="1:15" ht="15.75" thickBot="1" x14ac:dyDescent="0.25">
      <c r="A30" s="70"/>
      <c r="B30" s="8">
        <v>27</v>
      </c>
      <c r="C30" s="13"/>
      <c r="D30" s="10"/>
      <c r="E30" s="10"/>
      <c r="F30" s="71">
        <v>0</v>
      </c>
      <c r="G30" s="14"/>
      <c r="H30" s="71">
        <v>0</v>
      </c>
      <c r="I30" s="71">
        <v>0</v>
      </c>
      <c r="J30" s="372"/>
      <c r="K30" s="676"/>
      <c r="L30" s="677"/>
      <c r="M30" s="677"/>
      <c r="N30" s="678"/>
      <c r="O30" s="81"/>
    </row>
    <row r="31" spans="1:15" ht="15.75" customHeight="1" thickBot="1" x14ac:dyDescent="0.25">
      <c r="A31" s="70"/>
      <c r="B31" s="8">
        <v>28</v>
      </c>
      <c r="C31" s="13"/>
      <c r="D31" s="10"/>
      <c r="E31" s="10"/>
      <c r="F31" s="71">
        <v>0</v>
      </c>
      <c r="G31" s="14"/>
      <c r="H31" s="71">
        <v>0</v>
      </c>
      <c r="I31" s="71">
        <v>0</v>
      </c>
      <c r="J31" s="372"/>
      <c r="K31" s="676"/>
      <c r="L31" s="677"/>
      <c r="M31" s="677"/>
      <c r="N31" s="678"/>
      <c r="O31" s="81"/>
    </row>
    <row r="32" spans="1:15" ht="15.75" thickBot="1" x14ac:dyDescent="0.25">
      <c r="A32" s="70"/>
      <c r="B32" s="8">
        <v>29</v>
      </c>
      <c r="C32" s="13"/>
      <c r="D32" s="10"/>
      <c r="E32" s="10"/>
      <c r="F32" s="71">
        <v>0</v>
      </c>
      <c r="G32" s="14"/>
      <c r="H32" s="71">
        <v>0</v>
      </c>
      <c r="I32" s="71">
        <v>0</v>
      </c>
      <c r="J32" s="372"/>
      <c r="K32" s="667" t="s">
        <v>333</v>
      </c>
      <c r="L32" s="668"/>
      <c r="M32" s="668"/>
      <c r="N32" s="669"/>
      <c r="O32" s="81"/>
    </row>
    <row r="33" spans="1:15" ht="15.75" thickBot="1" x14ac:dyDescent="0.25">
      <c r="A33" s="70"/>
      <c r="B33" s="8">
        <v>30</v>
      </c>
      <c r="C33" s="13"/>
      <c r="D33" s="10"/>
      <c r="E33" s="10"/>
      <c r="F33" s="71">
        <v>0</v>
      </c>
      <c r="G33" s="14"/>
      <c r="H33" s="71">
        <v>0</v>
      </c>
      <c r="I33" s="71">
        <v>0</v>
      </c>
      <c r="J33" s="372"/>
      <c r="K33" s="667"/>
      <c r="L33" s="668"/>
      <c r="M33" s="668"/>
      <c r="N33" s="669"/>
      <c r="O33" s="81"/>
    </row>
    <row r="34" spans="1:15" ht="15.75" thickBot="1" x14ac:dyDescent="0.25">
      <c r="A34" s="70"/>
      <c r="B34" s="8">
        <v>31</v>
      </c>
      <c r="C34" s="13"/>
      <c r="D34" s="10"/>
      <c r="E34" s="10"/>
      <c r="F34" s="71">
        <v>0</v>
      </c>
      <c r="G34" s="14"/>
      <c r="H34" s="71">
        <v>0</v>
      </c>
      <c r="I34" s="71">
        <v>0</v>
      </c>
      <c r="J34" s="372"/>
      <c r="K34" s="667"/>
      <c r="L34" s="668"/>
      <c r="M34" s="668"/>
      <c r="N34" s="669"/>
      <c r="O34" s="81"/>
    </row>
    <row r="35" spans="1:15" ht="15.75" thickBot="1" x14ac:dyDescent="0.25">
      <c r="A35" s="70"/>
      <c r="B35" s="8">
        <v>32</v>
      </c>
      <c r="C35" s="13"/>
      <c r="D35" s="10"/>
      <c r="E35" s="10"/>
      <c r="F35" s="71">
        <v>0</v>
      </c>
      <c r="G35" s="14"/>
      <c r="H35" s="71">
        <v>0</v>
      </c>
      <c r="I35" s="71">
        <v>0</v>
      </c>
      <c r="J35" s="372"/>
      <c r="K35" s="667" t="s">
        <v>334</v>
      </c>
      <c r="L35" s="668"/>
      <c r="M35" s="668"/>
      <c r="N35" s="669"/>
      <c r="O35" s="81"/>
    </row>
    <row r="36" spans="1:15" ht="15.75" thickBot="1" x14ac:dyDescent="0.25">
      <c r="A36" s="70"/>
      <c r="B36" s="8">
        <v>33</v>
      </c>
      <c r="C36" s="13"/>
      <c r="D36" s="10"/>
      <c r="E36" s="10"/>
      <c r="F36" s="71">
        <v>0</v>
      </c>
      <c r="G36" s="14"/>
      <c r="H36" s="71">
        <v>0</v>
      </c>
      <c r="I36" s="71">
        <v>0</v>
      </c>
      <c r="J36" s="372"/>
      <c r="K36" s="667"/>
      <c r="L36" s="668"/>
      <c r="M36" s="668"/>
      <c r="N36" s="669"/>
      <c r="O36" s="81"/>
    </row>
    <row r="37" spans="1:15" ht="15.75" thickBot="1" x14ac:dyDescent="0.25">
      <c r="A37" s="70"/>
      <c r="B37" s="8">
        <v>34</v>
      </c>
      <c r="C37" s="13"/>
      <c r="D37" s="10"/>
      <c r="E37" s="10"/>
      <c r="F37" s="71">
        <v>0</v>
      </c>
      <c r="G37" s="14"/>
      <c r="H37" s="71">
        <v>0</v>
      </c>
      <c r="I37" s="71">
        <v>0</v>
      </c>
      <c r="J37" s="372"/>
      <c r="K37" s="670"/>
      <c r="L37" s="671"/>
      <c r="M37" s="671"/>
      <c r="N37" s="672"/>
      <c r="O37" s="81"/>
    </row>
    <row r="38" spans="1:15" ht="15.6" thickBot="1" x14ac:dyDescent="0.3">
      <c r="A38" s="70"/>
      <c r="B38" s="8">
        <v>35</v>
      </c>
      <c r="C38" s="13"/>
      <c r="D38" s="10"/>
      <c r="E38" s="10"/>
      <c r="F38" s="71">
        <v>0</v>
      </c>
      <c r="G38" s="14"/>
      <c r="H38" s="71">
        <v>0</v>
      </c>
      <c r="I38" s="71">
        <v>0</v>
      </c>
      <c r="J38" s="372"/>
      <c r="K38" s="376"/>
      <c r="L38" s="376"/>
      <c r="M38" s="376"/>
      <c r="N38" s="376"/>
      <c r="O38" s="81"/>
    </row>
    <row r="39" spans="1:15" ht="15.6" thickBot="1" x14ac:dyDescent="0.3">
      <c r="A39" s="70"/>
      <c r="B39" s="8">
        <v>36</v>
      </c>
      <c r="C39" s="13"/>
      <c r="D39" s="10"/>
      <c r="E39" s="10"/>
      <c r="F39" s="71">
        <v>0</v>
      </c>
      <c r="G39" s="14"/>
      <c r="H39" s="71">
        <v>0</v>
      </c>
      <c r="I39" s="71">
        <v>0</v>
      </c>
      <c r="J39" s="372"/>
      <c r="K39" s="376"/>
      <c r="L39" s="376"/>
      <c r="M39" s="376"/>
      <c r="N39" s="376"/>
      <c r="O39" s="81"/>
    </row>
    <row r="40" spans="1:15" ht="15.6" thickBot="1" x14ac:dyDescent="0.3">
      <c r="A40" s="70"/>
      <c r="B40" s="8">
        <v>37</v>
      </c>
      <c r="C40" s="13"/>
      <c r="D40" s="10"/>
      <c r="E40" s="10"/>
      <c r="F40" s="71">
        <v>0</v>
      </c>
      <c r="G40" s="14"/>
      <c r="H40" s="71">
        <v>0</v>
      </c>
      <c r="I40" s="71">
        <v>0</v>
      </c>
      <c r="J40" s="372"/>
      <c r="K40" s="376"/>
      <c r="L40" s="376"/>
      <c r="M40" s="376"/>
      <c r="N40" s="376"/>
      <c r="O40" s="81"/>
    </row>
    <row r="41" spans="1:15" ht="14.45" thickBot="1" x14ac:dyDescent="0.3">
      <c r="A41" s="372"/>
      <c r="B41" s="372"/>
      <c r="C41" s="372"/>
      <c r="D41" s="372"/>
      <c r="E41" s="372"/>
      <c r="F41" s="372"/>
      <c r="G41" s="372"/>
      <c r="H41" s="372"/>
      <c r="I41" s="372"/>
      <c r="J41" s="372"/>
      <c r="K41" s="372"/>
    </row>
    <row r="42" spans="1:15" x14ac:dyDescent="0.2">
      <c r="A42" s="681" t="s">
        <v>174</v>
      </c>
    </row>
    <row r="43" spans="1:15" x14ac:dyDescent="0.2">
      <c r="A43" s="682"/>
    </row>
    <row r="44" spans="1:15" ht="15" thickBot="1" x14ac:dyDescent="0.25">
      <c r="A44" s="683"/>
    </row>
    <row r="48" spans="1:15" ht="13.9" x14ac:dyDescent="0.25">
      <c r="A48" s="679"/>
      <c r="B48" s="679"/>
      <c r="C48" s="679"/>
      <c r="D48" s="679"/>
      <c r="E48" s="679"/>
      <c r="F48" s="679"/>
      <c r="G48" s="679"/>
      <c r="H48" s="679"/>
      <c r="I48" s="679"/>
    </row>
  </sheetData>
  <sheetProtection password="E8E0" sheet="1" objects="1" scenarios="1" selectLockedCells="1"/>
  <mergeCells count="10">
    <mergeCell ref="F1:I1"/>
    <mergeCell ref="A42:A44"/>
    <mergeCell ref="A1:A2"/>
    <mergeCell ref="B1:B2"/>
    <mergeCell ref="E1:E2"/>
    <mergeCell ref="K35:N37"/>
    <mergeCell ref="K32:N34"/>
    <mergeCell ref="K29:N31"/>
    <mergeCell ref="A48:D48"/>
    <mergeCell ref="E48:I48"/>
  </mergeCells>
  <hyperlinks>
    <hyperlink ref="A42:A44" location="Dateneingabe!A1" display="zurück zur Dateneingabe"/>
  </hyperlinks>
  <pageMargins left="0.7" right="0.7" top="0.78740157499999996" bottom="0.78740157499999996"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custom" allowBlank="1" showErrorMessage="1" errorTitle="Achtung!" error="das Ablaufdatum dieser Datei ist erreicht oder überschritten. Bitte wenden Sie sich an die Herausgeber.">
          <x14:formula1>
            <xm:f>NOW()&lt;Dateneingabe!$L$2</xm:f>
          </x14:formula1>
          <xm:sqref>A28:A40 F28:F40 G28:I40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70"/>
  <sheetViews>
    <sheetView workbookViewId="0">
      <selection activeCell="C21" sqref="C21"/>
    </sheetView>
  </sheetViews>
  <sheetFormatPr baseColWidth="10" defaultRowHeight="14.25" x14ac:dyDescent="0.2"/>
  <cols>
    <col min="1" max="1" width="18.875" customWidth="1"/>
    <col min="2" max="2" width="6.625" customWidth="1"/>
    <col min="6" max="6" width="15.125" customWidth="1"/>
    <col min="9" max="9" width="16.625" customWidth="1"/>
  </cols>
  <sheetData>
    <row r="1" spans="1:14" ht="18" x14ac:dyDescent="0.2">
      <c r="A1" s="17" t="s">
        <v>181</v>
      </c>
      <c r="B1" s="18"/>
      <c r="C1" s="690" t="s">
        <v>182</v>
      </c>
      <c r="D1" s="690"/>
      <c r="E1" s="690"/>
      <c r="F1" s="690"/>
      <c r="G1" s="690"/>
      <c r="H1" s="690"/>
      <c r="I1" s="690"/>
      <c r="J1" s="690"/>
      <c r="K1" s="690"/>
      <c r="L1" s="690"/>
      <c r="M1" s="690"/>
      <c r="N1" s="19"/>
    </row>
    <row r="2" spans="1:14" ht="13.9" x14ac:dyDescent="0.25">
      <c r="A2" s="19"/>
      <c r="B2" s="19"/>
      <c r="C2" s="693" t="s">
        <v>183</v>
      </c>
      <c r="D2" s="694"/>
      <c r="E2" s="695"/>
      <c r="F2" s="40" t="s">
        <v>184</v>
      </c>
      <c r="G2" s="693" t="s">
        <v>185</v>
      </c>
      <c r="H2" s="694"/>
      <c r="I2" s="695"/>
      <c r="J2" s="40" t="s">
        <v>184</v>
      </c>
      <c r="K2" s="693" t="s">
        <v>186</v>
      </c>
      <c r="L2" s="694"/>
      <c r="M2" s="695"/>
      <c r="N2" s="19"/>
    </row>
    <row r="3" spans="1:14" ht="13.9" x14ac:dyDescent="0.25">
      <c r="A3" s="19"/>
      <c r="B3" s="19"/>
      <c r="C3" s="20" t="s">
        <v>187</v>
      </c>
      <c r="D3" s="21" t="s">
        <v>2</v>
      </c>
      <c r="E3" s="22" t="s">
        <v>1</v>
      </c>
      <c r="F3" s="21"/>
      <c r="G3" s="20" t="s">
        <v>187</v>
      </c>
      <c r="H3" s="21" t="s">
        <v>2</v>
      </c>
      <c r="I3" s="22" t="s">
        <v>1</v>
      </c>
      <c r="J3" s="21"/>
      <c r="K3" s="20" t="s">
        <v>187</v>
      </c>
      <c r="L3" s="21" t="s">
        <v>2</v>
      </c>
      <c r="M3" s="22" t="s">
        <v>1</v>
      </c>
      <c r="N3" s="19"/>
    </row>
    <row r="4" spans="1:14" ht="13.9" x14ac:dyDescent="0.25">
      <c r="A4" s="19" t="s">
        <v>187</v>
      </c>
      <c r="B4" s="19"/>
      <c r="C4" s="23">
        <f>E10-D10</f>
        <v>0</v>
      </c>
      <c r="D4" s="24"/>
      <c r="E4" s="25"/>
      <c r="F4" s="24"/>
      <c r="G4" s="23">
        <f>I10-H10</f>
        <v>0</v>
      </c>
      <c r="H4" s="26"/>
      <c r="I4" s="27"/>
      <c r="J4" s="26"/>
      <c r="K4" s="23">
        <f>M10-L10</f>
        <v>0</v>
      </c>
      <c r="L4" s="26"/>
      <c r="M4" s="27"/>
      <c r="N4" s="19"/>
    </row>
    <row r="5" spans="1:14" ht="13.9" x14ac:dyDescent="0.25">
      <c r="A5" s="19" t="str">
        <f>'Ergebnisse Schlagbilanz'!A17:B17</f>
        <v>Bitte wählen:</v>
      </c>
      <c r="B5" s="19"/>
      <c r="C5" s="28"/>
      <c r="D5" s="29">
        <f>'Ergebnisse Schlagbilanz'!J17</f>
        <v>0</v>
      </c>
      <c r="E5" s="30"/>
      <c r="F5" s="29"/>
      <c r="G5" s="28"/>
      <c r="H5" s="29">
        <f>'Ergebnisse Schlagbilanz'!I17</f>
        <v>0</v>
      </c>
      <c r="I5" s="30"/>
      <c r="J5" s="29"/>
      <c r="K5" s="28"/>
      <c r="L5" s="29">
        <f>'Ergebnisse Schlagbilanz'!H17</f>
        <v>0</v>
      </c>
      <c r="M5" s="30"/>
      <c r="N5" s="19"/>
    </row>
    <row r="6" spans="1:14" ht="13.9" x14ac:dyDescent="0.25">
      <c r="A6" s="19" t="str">
        <f>'Ergebnisse Schlagbilanz'!A18:B18</f>
        <v>Bitte wählen:</v>
      </c>
      <c r="B6" s="19"/>
      <c r="C6" s="31"/>
      <c r="D6" s="26">
        <f>'Ergebnisse Schlagbilanz'!J18</f>
        <v>0</v>
      </c>
      <c r="E6" s="32"/>
      <c r="F6" s="41"/>
      <c r="G6" s="31"/>
      <c r="H6" s="26">
        <f>'Ergebnisse Schlagbilanz'!I18</f>
        <v>0</v>
      </c>
      <c r="I6" s="32"/>
      <c r="J6" s="41"/>
      <c r="K6" s="31"/>
      <c r="L6" s="26">
        <f>'Ergebnisse Schlagbilanz'!H18</f>
        <v>0</v>
      </c>
      <c r="M6" s="32"/>
      <c r="N6" s="19"/>
    </row>
    <row r="7" spans="1:14" ht="13.9" x14ac:dyDescent="0.25">
      <c r="A7" s="19" t="str">
        <f>'Ergebnisse Schlagbilanz'!A10:B10</f>
        <v>Saatgut</v>
      </c>
      <c r="B7" s="19"/>
      <c r="C7" s="33"/>
      <c r="D7" s="29"/>
      <c r="E7" s="30">
        <f>'Ergebnisse Schlagbilanz'!J10</f>
        <v>0</v>
      </c>
      <c r="F7" s="29"/>
      <c r="G7" s="33"/>
      <c r="H7" s="29"/>
      <c r="I7" s="30">
        <f>'Ergebnisse Schlagbilanz'!I10</f>
        <v>0</v>
      </c>
      <c r="J7" s="29"/>
      <c r="K7" s="33"/>
      <c r="L7" s="29"/>
      <c r="M7" s="30">
        <f>'Ergebnisse Schlagbilanz'!H10</f>
        <v>0</v>
      </c>
      <c r="N7" s="19"/>
    </row>
    <row r="8" spans="1:14" ht="13.9" x14ac:dyDescent="0.25">
      <c r="A8" s="19" t="str">
        <f>'Ergebnisse Schlagbilanz'!A11:B11</f>
        <v>Wirtschaftsdünger*</v>
      </c>
      <c r="B8" s="19"/>
      <c r="C8" s="28"/>
      <c r="D8" s="29"/>
      <c r="E8" s="30">
        <f>'Ergebnisse Schlagbilanz'!J11</f>
        <v>0</v>
      </c>
      <c r="F8" s="29"/>
      <c r="G8" s="28"/>
      <c r="H8" s="29"/>
      <c r="I8" s="30">
        <f>'Ergebnisse Schlagbilanz'!I11</f>
        <v>0</v>
      </c>
      <c r="J8" s="29"/>
      <c r="K8" s="28"/>
      <c r="L8" s="29"/>
      <c r="M8" s="30">
        <f>'Ergebnisse Schlagbilanz'!H11</f>
        <v>0</v>
      </c>
      <c r="N8" s="19"/>
    </row>
    <row r="9" spans="1:14" ht="13.9" x14ac:dyDescent="0.25">
      <c r="A9" s="19" t="str">
        <f>'Ergebnisse Schlagbilanz'!A12:B12</f>
        <v>Mineraldünger</v>
      </c>
      <c r="B9" s="19"/>
      <c r="C9" s="31"/>
      <c r="D9" s="26"/>
      <c r="E9" s="27">
        <f>'Ergebnisse Schlagbilanz'!J12</f>
        <v>0</v>
      </c>
      <c r="F9" s="26"/>
      <c r="G9" s="34"/>
      <c r="H9" s="29"/>
      <c r="I9" s="30">
        <f>'Ergebnisse Schlagbilanz'!I12</f>
        <v>0</v>
      </c>
      <c r="J9" s="29"/>
      <c r="K9" s="28"/>
      <c r="L9" s="29"/>
      <c r="M9" s="30">
        <f>'Ergebnisse Schlagbilanz'!H12</f>
        <v>0</v>
      </c>
      <c r="N9" s="19"/>
    </row>
    <row r="10" spans="1:14" ht="14.45" thickBot="1" x14ac:dyDescent="0.3">
      <c r="A10" s="19"/>
      <c r="B10" s="19"/>
      <c r="C10" s="35">
        <f>C4</f>
        <v>0</v>
      </c>
      <c r="D10" s="37">
        <f>SUM(D5:D9)</f>
        <v>0</v>
      </c>
      <c r="E10" s="37">
        <f>SUM(E5:E9)</f>
        <v>0</v>
      </c>
      <c r="F10" s="36"/>
      <c r="G10" s="35">
        <f>G4</f>
        <v>0</v>
      </c>
      <c r="H10" s="39">
        <f>SUM(H5:H9)</f>
        <v>0</v>
      </c>
      <c r="I10" s="39">
        <f>SUM(I5:I9)</f>
        <v>0</v>
      </c>
      <c r="J10" s="38"/>
      <c r="K10" s="35">
        <f>K4</f>
        <v>0</v>
      </c>
      <c r="L10" s="39">
        <f>SUM(L5:L9)</f>
        <v>0</v>
      </c>
      <c r="M10" s="39">
        <f>SUM(M5:M9)</f>
        <v>0</v>
      </c>
      <c r="N10" s="19"/>
    </row>
    <row r="11" spans="1:14" ht="14.45" thickTop="1" x14ac:dyDescent="0.25">
      <c r="A11" s="19"/>
      <c r="B11" s="19"/>
      <c r="C11" s="19"/>
      <c r="D11" s="19"/>
      <c r="E11" s="19"/>
      <c r="F11" s="19"/>
      <c r="G11" s="19"/>
      <c r="H11" s="19"/>
      <c r="I11" s="19"/>
      <c r="J11" s="19"/>
      <c r="K11" s="19"/>
      <c r="L11" s="19"/>
      <c r="M11" s="19"/>
      <c r="N11" s="19"/>
    </row>
    <row r="12" spans="1:14" ht="13.9" x14ac:dyDescent="0.25">
      <c r="A12" s="19"/>
      <c r="B12" s="19"/>
      <c r="C12" s="19"/>
      <c r="D12" s="19"/>
      <c r="E12" s="19"/>
      <c r="F12" s="19"/>
      <c r="G12" s="19"/>
      <c r="H12" s="19"/>
      <c r="I12" s="19"/>
      <c r="J12" s="19"/>
      <c r="K12" s="19"/>
      <c r="L12" s="19"/>
      <c r="M12" s="19"/>
      <c r="N12" s="19"/>
    </row>
    <row r="13" spans="1:14" ht="13.9" x14ac:dyDescent="0.25">
      <c r="A13" s="15"/>
      <c r="B13" s="15"/>
      <c r="C13" s="15"/>
      <c r="D13" s="15"/>
      <c r="E13" s="15"/>
      <c r="F13" s="15"/>
      <c r="G13" s="15"/>
      <c r="H13" s="15"/>
      <c r="I13" s="15"/>
      <c r="J13" s="15"/>
      <c r="K13" s="15"/>
      <c r="L13" s="15"/>
      <c r="M13" s="15"/>
      <c r="N13" s="15"/>
    </row>
    <row r="14" spans="1:14" x14ac:dyDescent="0.2">
      <c r="F14" s="692"/>
      <c r="G14" s="692"/>
      <c r="H14" s="63"/>
      <c r="I14" s="692"/>
      <c r="J14" s="692"/>
      <c r="K14" s="692"/>
      <c r="L14" s="692"/>
    </row>
    <row r="15" spans="1:14" x14ac:dyDescent="0.2">
      <c r="F15" s="692"/>
      <c r="G15" s="692"/>
      <c r="H15" s="63"/>
      <c r="I15" s="63"/>
      <c r="J15" s="63"/>
      <c r="K15" s="63"/>
      <c r="L15" s="63"/>
    </row>
    <row r="16" spans="1:14" x14ac:dyDescent="0.2">
      <c r="A16" t="s">
        <v>36</v>
      </c>
      <c r="C16" s="47" t="s">
        <v>36</v>
      </c>
      <c r="G16" s="63"/>
      <c r="H16" s="63"/>
      <c r="I16" s="63"/>
      <c r="J16" s="63"/>
      <c r="K16" s="63"/>
      <c r="L16" s="63"/>
    </row>
    <row r="17" spans="1:13" ht="13.9" x14ac:dyDescent="0.25">
      <c r="A17" t="s">
        <v>354</v>
      </c>
      <c r="C17" t="s">
        <v>262</v>
      </c>
      <c r="G17" s="63"/>
      <c r="H17" s="63"/>
      <c r="I17" s="64"/>
      <c r="J17" s="64"/>
      <c r="K17" s="64"/>
      <c r="L17" s="64"/>
    </row>
    <row r="18" spans="1:13" ht="13.9" x14ac:dyDescent="0.25">
      <c r="A18" t="s">
        <v>264</v>
      </c>
      <c r="C18" t="s">
        <v>263</v>
      </c>
      <c r="G18" s="63"/>
      <c r="H18" s="63"/>
      <c r="I18" s="64"/>
      <c r="J18" s="64"/>
      <c r="K18" s="64"/>
      <c r="L18" s="64"/>
    </row>
    <row r="19" spans="1:13" ht="13.9" x14ac:dyDescent="0.25">
      <c r="A19" t="s">
        <v>265</v>
      </c>
      <c r="G19" s="63"/>
      <c r="H19" s="63"/>
      <c r="I19" s="64"/>
      <c r="J19" s="64"/>
      <c r="K19" s="64"/>
      <c r="L19" s="64"/>
    </row>
    <row r="20" spans="1:13" ht="13.9" x14ac:dyDescent="0.25">
      <c r="A20" t="s">
        <v>266</v>
      </c>
      <c r="F20" s="47"/>
      <c r="G20" s="63"/>
      <c r="H20" s="63"/>
      <c r="I20" s="64"/>
      <c r="J20" s="64"/>
      <c r="K20" s="64"/>
      <c r="L20" s="64"/>
    </row>
    <row r="21" spans="1:13" ht="13.9" x14ac:dyDescent="0.25">
      <c r="G21" s="63"/>
      <c r="H21" s="63"/>
      <c r="I21" s="64"/>
      <c r="J21" s="64"/>
      <c r="K21" s="64"/>
      <c r="L21" s="64"/>
    </row>
    <row r="22" spans="1:13" x14ac:dyDescent="0.2">
      <c r="A22" t="s">
        <v>36</v>
      </c>
      <c r="G22" s="63"/>
      <c r="H22" s="63"/>
      <c r="I22" s="64"/>
      <c r="J22" s="64"/>
      <c r="K22" s="64"/>
      <c r="L22" s="64"/>
    </row>
    <row r="23" spans="1:13" ht="13.9" x14ac:dyDescent="0.25">
      <c r="A23" t="s">
        <v>156</v>
      </c>
      <c r="B23">
        <v>0</v>
      </c>
      <c r="G23" s="63"/>
      <c r="H23" s="63"/>
      <c r="I23" s="63"/>
      <c r="J23" s="63"/>
      <c r="K23" s="63"/>
      <c r="L23" s="63"/>
    </row>
    <row r="24" spans="1:13" ht="13.9" x14ac:dyDescent="0.25">
      <c r="A24" t="s">
        <v>56</v>
      </c>
      <c r="B24">
        <v>1</v>
      </c>
    </row>
    <row r="25" spans="1:13" s="47" customFormat="1" ht="13.9" x14ac:dyDescent="0.25">
      <c r="A25" s="47" t="s">
        <v>57</v>
      </c>
      <c r="B25" s="47">
        <v>2</v>
      </c>
    </row>
    <row r="26" spans="1:13" x14ac:dyDescent="0.2">
      <c r="A26" t="s">
        <v>58</v>
      </c>
      <c r="B26">
        <v>3</v>
      </c>
    </row>
    <row r="27" spans="1:13" ht="13.9" x14ac:dyDescent="0.25">
      <c r="A27" t="s">
        <v>59</v>
      </c>
      <c r="B27">
        <v>4</v>
      </c>
    </row>
    <row r="28" spans="1:13" ht="13.9" x14ac:dyDescent="0.25">
      <c r="A28" t="s">
        <v>60</v>
      </c>
      <c r="B28">
        <v>5</v>
      </c>
    </row>
    <row r="30" spans="1:13" ht="13.9" x14ac:dyDescent="0.25">
      <c r="A30" s="65"/>
      <c r="D30" s="691" t="s">
        <v>157</v>
      </c>
      <c r="E30" s="691"/>
      <c r="F30" s="691"/>
      <c r="G30" s="691"/>
      <c r="H30" s="691"/>
      <c r="I30" s="691"/>
      <c r="J30" s="691" t="s">
        <v>322</v>
      </c>
      <c r="K30" s="691"/>
      <c r="L30" s="691"/>
      <c r="M30" s="691"/>
    </row>
    <row r="31" spans="1:13" x14ac:dyDescent="0.2">
      <c r="A31" s="66" t="s">
        <v>36</v>
      </c>
      <c r="C31" s="68" t="s">
        <v>151</v>
      </c>
      <c r="D31" s="63" t="s">
        <v>296</v>
      </c>
      <c r="E31" s="68" t="s">
        <v>31</v>
      </c>
      <c r="F31" s="68" t="s">
        <v>294</v>
      </c>
      <c r="G31" s="68" t="s">
        <v>295</v>
      </c>
      <c r="H31" s="68" t="s">
        <v>32</v>
      </c>
      <c r="I31" s="69" t="s">
        <v>34</v>
      </c>
      <c r="J31" s="68" t="s">
        <v>31</v>
      </c>
      <c r="K31" s="68" t="s">
        <v>294</v>
      </c>
      <c r="L31" s="68" t="s">
        <v>295</v>
      </c>
      <c r="M31" s="68" t="s">
        <v>32</v>
      </c>
    </row>
    <row r="32" spans="1:13" ht="13.9" x14ac:dyDescent="0.25">
      <c r="A32" s="67" t="s">
        <v>298</v>
      </c>
      <c r="C32" s="62">
        <f>Kultur!F4</f>
        <v>80</v>
      </c>
      <c r="D32" s="63">
        <f>Kultur!D4</f>
        <v>86</v>
      </c>
      <c r="E32" s="62">
        <f>Kultur!G4</f>
        <v>1.81</v>
      </c>
      <c r="F32" s="62">
        <f>Kultur!H4</f>
        <v>0.8</v>
      </c>
      <c r="G32" s="62">
        <f>Kultur!I4</f>
        <v>0.6</v>
      </c>
      <c r="H32" s="62">
        <f>Kultur!J4</f>
        <v>0.2</v>
      </c>
      <c r="I32" t="str">
        <f>Kultur!P4</f>
        <v>Getreidestroh</v>
      </c>
      <c r="J32">
        <f>Kultur!L4</f>
        <v>1.81</v>
      </c>
      <c r="K32" s="47">
        <f>Kultur!M4</f>
        <v>0.8</v>
      </c>
      <c r="L32" s="47">
        <f>Kultur!N4</f>
        <v>0.6</v>
      </c>
      <c r="M32" s="47">
        <f>Kultur!O4</f>
        <v>0</v>
      </c>
    </row>
    <row r="33" spans="1:13" ht="13.9" x14ac:dyDescent="0.25">
      <c r="A33" s="67" t="s">
        <v>299</v>
      </c>
      <c r="C33" s="62">
        <f>Kultur!F5</f>
        <v>80</v>
      </c>
      <c r="D33" s="63">
        <f>Kultur!D5</f>
        <v>86</v>
      </c>
      <c r="E33" s="62">
        <f>Kultur!G5</f>
        <v>2.11</v>
      </c>
      <c r="F33" s="62">
        <f>Kultur!H5</f>
        <v>0.8</v>
      </c>
      <c r="G33" s="62">
        <f>Kultur!I5</f>
        <v>0.6</v>
      </c>
      <c r="H33" s="62">
        <f>Kultur!J5</f>
        <v>0.2</v>
      </c>
      <c r="I33" s="47" t="str">
        <f>Kultur!P5</f>
        <v>Getreidestroh</v>
      </c>
      <c r="J33" s="47">
        <f>Kultur!L5</f>
        <v>2.11</v>
      </c>
      <c r="K33" s="47">
        <f>Kultur!M5</f>
        <v>0.8</v>
      </c>
      <c r="L33" s="47">
        <f>Kultur!N5</f>
        <v>0.6</v>
      </c>
      <c r="M33" s="47">
        <f>Kultur!O5</f>
        <v>0</v>
      </c>
    </row>
    <row r="34" spans="1:13" ht="13.9" x14ac:dyDescent="0.25">
      <c r="A34" s="67" t="s">
        <v>300</v>
      </c>
      <c r="C34" s="62">
        <f>Kultur!F6</f>
        <v>80</v>
      </c>
      <c r="D34" s="63">
        <f>Kultur!D6</f>
        <v>86</v>
      </c>
      <c r="E34" s="62">
        <f>Kultur!G6</f>
        <v>2.41</v>
      </c>
      <c r="F34" s="62">
        <f>Kultur!H6</f>
        <v>0.8</v>
      </c>
      <c r="G34" s="62">
        <f>Kultur!I6</f>
        <v>0.6</v>
      </c>
      <c r="H34" s="62">
        <f>Kultur!J6</f>
        <v>0.2</v>
      </c>
      <c r="I34" s="47" t="str">
        <f>Kultur!P6</f>
        <v>Getreidestroh</v>
      </c>
      <c r="J34" s="47">
        <f>Kultur!L6</f>
        <v>2.41</v>
      </c>
      <c r="K34" s="47">
        <f>Kultur!M6</f>
        <v>0.8</v>
      </c>
      <c r="L34" s="47">
        <f>Kultur!N6</f>
        <v>0.6</v>
      </c>
      <c r="M34" s="47">
        <f>Kultur!O6</f>
        <v>0</v>
      </c>
    </row>
    <row r="35" spans="1:13" ht="13.9" x14ac:dyDescent="0.25">
      <c r="A35" s="67" t="s">
        <v>301</v>
      </c>
      <c r="C35" s="62">
        <f>Kultur!F7</f>
        <v>75</v>
      </c>
      <c r="D35" s="63">
        <f>Kultur!D7</f>
        <v>86</v>
      </c>
      <c r="E35" s="62">
        <f>Kultur!G7</f>
        <v>1.81</v>
      </c>
      <c r="F35" s="62">
        <f>Kultur!H7</f>
        <v>0.8</v>
      </c>
      <c r="G35" s="62">
        <f>Kultur!I7</f>
        <v>0.6</v>
      </c>
      <c r="H35" s="62">
        <f>Kultur!J7</f>
        <v>0.2</v>
      </c>
      <c r="I35" s="47" t="str">
        <f>Kultur!P7</f>
        <v>Getreidestroh</v>
      </c>
      <c r="J35" s="47">
        <f>Kultur!L7</f>
        <v>1.81</v>
      </c>
      <c r="K35" s="47">
        <f>Kultur!M7</f>
        <v>0.8</v>
      </c>
      <c r="L35" s="47">
        <f>Kultur!N7</f>
        <v>0.6</v>
      </c>
      <c r="M35" s="47">
        <f>Kultur!O7</f>
        <v>0</v>
      </c>
    </row>
    <row r="36" spans="1:13" ht="13.9" x14ac:dyDescent="0.25">
      <c r="A36" s="67" t="s">
        <v>302</v>
      </c>
      <c r="C36" s="62">
        <f>Kultur!F8</f>
        <v>60</v>
      </c>
      <c r="D36" s="63">
        <f>Kultur!D8</f>
        <v>86</v>
      </c>
      <c r="E36" s="62">
        <f>Kultur!G8</f>
        <v>2.11</v>
      </c>
      <c r="F36" s="62">
        <f>Kultur!H8</f>
        <v>0.8</v>
      </c>
      <c r="G36" s="62">
        <f>Kultur!I8</f>
        <v>0.6</v>
      </c>
      <c r="H36" s="62">
        <f>Kultur!J8</f>
        <v>0.2</v>
      </c>
      <c r="I36" s="47" t="str">
        <f>Kultur!P8</f>
        <v>Getreidestroh</v>
      </c>
      <c r="J36" s="47">
        <f>Kultur!L8</f>
        <v>2.2599999999999998</v>
      </c>
      <c r="K36" s="47">
        <f>Kultur!M8</f>
        <v>0.8</v>
      </c>
      <c r="L36" s="47">
        <f>Kultur!N8</f>
        <v>0.6</v>
      </c>
      <c r="M36" s="47">
        <f>Kultur!O8</f>
        <v>0</v>
      </c>
    </row>
    <row r="37" spans="1:13" ht="13.9" x14ac:dyDescent="0.25">
      <c r="A37" s="67" t="s">
        <v>303</v>
      </c>
      <c r="C37" s="62">
        <f>Kultur!F9</f>
        <v>60</v>
      </c>
      <c r="D37" s="63">
        <f>Kultur!D9</f>
        <v>86</v>
      </c>
      <c r="E37" s="62">
        <f>Kultur!G9</f>
        <v>2.41</v>
      </c>
      <c r="F37" s="62">
        <f>Kultur!H9</f>
        <v>0.8</v>
      </c>
      <c r="G37" s="62">
        <f>Kultur!I9</f>
        <v>0.6</v>
      </c>
      <c r="H37" s="62">
        <f>Kultur!J9</f>
        <v>0.2</v>
      </c>
      <c r="I37" s="47" t="str">
        <f>Kultur!P9</f>
        <v>Getreidestroh</v>
      </c>
      <c r="J37" s="47">
        <f>Kultur!L9</f>
        <v>2.2599999999999998</v>
      </c>
      <c r="K37" s="47">
        <f>Kultur!M9</f>
        <v>0.8</v>
      </c>
      <c r="L37" s="47">
        <f>Kultur!N9</f>
        <v>0.6</v>
      </c>
      <c r="M37" s="47">
        <f>Kultur!O9</f>
        <v>0</v>
      </c>
    </row>
    <row r="38" spans="1:13" ht="13.9" x14ac:dyDescent="0.25">
      <c r="A38" s="67" t="s">
        <v>304</v>
      </c>
      <c r="C38" s="62">
        <f>Kultur!F10</f>
        <v>70</v>
      </c>
      <c r="D38" s="63">
        <f>Kultur!D10</f>
        <v>86</v>
      </c>
      <c r="E38" s="62">
        <f>Kultur!G10</f>
        <v>1.79</v>
      </c>
      <c r="F38" s="62">
        <f>Kultur!H10</f>
        <v>0.8</v>
      </c>
      <c r="G38" s="62">
        <f>Kultur!I10</f>
        <v>0.6</v>
      </c>
      <c r="H38" s="62">
        <f>Kultur!J10</f>
        <v>0.2</v>
      </c>
      <c r="I38" s="47" t="str">
        <f>Kultur!P10</f>
        <v>Getreidestroh</v>
      </c>
      <c r="J38" s="47">
        <f>Kultur!L10</f>
        <v>1.72</v>
      </c>
      <c r="K38" s="47">
        <f>Kultur!M10</f>
        <v>0.8</v>
      </c>
      <c r="L38" s="47">
        <f>Kultur!N10</f>
        <v>0.6</v>
      </c>
      <c r="M38" s="47">
        <f>Kultur!O10</f>
        <v>0</v>
      </c>
    </row>
    <row r="39" spans="1:13" ht="13.9" x14ac:dyDescent="0.25">
      <c r="A39" s="67" t="s">
        <v>305</v>
      </c>
      <c r="C39" s="62">
        <f>Kultur!F11</f>
        <v>70</v>
      </c>
      <c r="D39" s="63">
        <f>Kultur!D11</f>
        <v>86</v>
      </c>
      <c r="E39" s="62">
        <f>Kultur!G11</f>
        <v>1.38</v>
      </c>
      <c r="F39" s="62">
        <f>Kultur!H11</f>
        <v>0.8</v>
      </c>
      <c r="G39" s="62">
        <f>Kultur!I11</f>
        <v>0.6</v>
      </c>
      <c r="H39" s="62">
        <f>Kultur!J11</f>
        <v>0.2</v>
      </c>
      <c r="I39" s="47" t="str">
        <f>Kultur!P11</f>
        <v>Getreidestroh</v>
      </c>
      <c r="J39" s="47">
        <f>Kultur!L11</f>
        <v>1.45</v>
      </c>
      <c r="K39" s="47">
        <f>Kultur!M11</f>
        <v>0.8</v>
      </c>
      <c r="L39" s="47">
        <f>Kultur!N11</f>
        <v>0.6</v>
      </c>
      <c r="M39" s="47">
        <f>Kultur!O11</f>
        <v>0</v>
      </c>
    </row>
    <row r="40" spans="1:13" ht="13.9" x14ac:dyDescent="0.25">
      <c r="A40" s="67" t="s">
        <v>306</v>
      </c>
      <c r="C40" s="62">
        <f>Kultur!F12</f>
        <v>70</v>
      </c>
      <c r="D40" s="63">
        <f>Kultur!D12</f>
        <v>86</v>
      </c>
      <c r="E40" s="62">
        <f>Kultur!G12</f>
        <v>1.79</v>
      </c>
      <c r="F40" s="62">
        <f>Kultur!H12</f>
        <v>0.8</v>
      </c>
      <c r="G40" s="62">
        <f>Kultur!I12</f>
        <v>0.6</v>
      </c>
      <c r="H40" s="62">
        <f>Kultur!J12</f>
        <v>0.2</v>
      </c>
      <c r="I40" s="47" t="str">
        <f>Kultur!P12</f>
        <v>Getreidestroh</v>
      </c>
      <c r="J40" s="47">
        <f>Kultur!L12</f>
        <v>1.72</v>
      </c>
      <c r="K40" s="47">
        <f>Kultur!M12</f>
        <v>0.8</v>
      </c>
      <c r="L40" s="47">
        <f>Kultur!N12</f>
        <v>0.6</v>
      </c>
      <c r="M40" s="47">
        <f>Kultur!O12</f>
        <v>0</v>
      </c>
    </row>
    <row r="41" spans="1:13" ht="13.9" x14ac:dyDescent="0.25">
      <c r="A41" s="67" t="s">
        <v>307</v>
      </c>
      <c r="C41" s="62">
        <f>Kultur!F13</f>
        <v>50</v>
      </c>
      <c r="D41" s="63">
        <f>Kultur!D13</f>
        <v>86</v>
      </c>
      <c r="E41" s="62">
        <f>Kultur!G13</f>
        <v>1.38</v>
      </c>
      <c r="F41" s="62">
        <f>Kultur!H13</f>
        <v>0.8</v>
      </c>
      <c r="G41" s="62">
        <f>Kultur!I13</f>
        <v>0.6</v>
      </c>
      <c r="H41" s="62">
        <f>Kultur!J13</f>
        <v>0.2</v>
      </c>
      <c r="I41" s="47" t="str">
        <f>Kultur!P13</f>
        <v>Getreidestroh</v>
      </c>
      <c r="J41" s="47">
        <f>Kultur!L13</f>
        <v>1.45</v>
      </c>
      <c r="K41" s="47">
        <f>Kultur!M13</f>
        <v>0.8</v>
      </c>
      <c r="L41" s="47">
        <f>Kultur!N13</f>
        <v>0.6</v>
      </c>
      <c r="M41" s="47">
        <f>Kultur!O13</f>
        <v>0</v>
      </c>
    </row>
    <row r="42" spans="1:13" ht="13.9" x14ac:dyDescent="0.25">
      <c r="A42" s="67" t="s">
        <v>308</v>
      </c>
      <c r="C42" s="62">
        <f>Kultur!F14</f>
        <v>70</v>
      </c>
      <c r="D42" s="63">
        <f>Kultur!D14</f>
        <v>86</v>
      </c>
      <c r="E42" s="62">
        <f>Kultur!G14</f>
        <v>1.79</v>
      </c>
      <c r="F42" s="62">
        <f>Kultur!H14</f>
        <v>0.8</v>
      </c>
      <c r="G42" s="62">
        <f>Kultur!I14</f>
        <v>0.6</v>
      </c>
      <c r="H42" s="62">
        <f>Kultur!J14</f>
        <v>0</v>
      </c>
      <c r="I42" s="47" t="str">
        <f>Kultur!P14</f>
        <v>Getreidestroh</v>
      </c>
      <c r="J42" s="47">
        <f>Kultur!L14</f>
        <v>1.72</v>
      </c>
      <c r="K42" s="47">
        <f>Kultur!M14</f>
        <v>0.8</v>
      </c>
      <c r="L42" s="47">
        <f>Kultur!N14</f>
        <v>0.6</v>
      </c>
      <c r="M42" s="47">
        <f>Kultur!O14</f>
        <v>0</v>
      </c>
    </row>
    <row r="43" spans="1:13" x14ac:dyDescent="0.2">
      <c r="A43" s="67" t="s">
        <v>309</v>
      </c>
      <c r="C43" s="62">
        <f>Kultur!F15</f>
        <v>90</v>
      </c>
      <c r="D43" s="63">
        <f>Kultur!D15</f>
        <v>86</v>
      </c>
      <c r="E43" s="62">
        <f>Kultur!G15</f>
        <v>1.38</v>
      </c>
      <c r="F43" s="62">
        <f>Kultur!H15</f>
        <v>0.8</v>
      </c>
      <c r="G43" s="62">
        <f>Kultur!I15</f>
        <v>0.5</v>
      </c>
      <c r="H43" s="62">
        <f>Kultur!J15</f>
        <v>0.2</v>
      </c>
      <c r="I43" s="47" t="str">
        <f>Kultur!P15</f>
        <v>Körnermaisstroh</v>
      </c>
      <c r="J43" s="47">
        <f>Kultur!L15</f>
        <v>1.45</v>
      </c>
      <c r="K43" s="47">
        <f>Kultur!M15</f>
        <v>0.8</v>
      </c>
      <c r="L43" s="47">
        <f>Kultur!N15</f>
        <v>0.5</v>
      </c>
      <c r="M43" s="47">
        <f>Kultur!O15</f>
        <v>0</v>
      </c>
    </row>
    <row r="44" spans="1:13" x14ac:dyDescent="0.2">
      <c r="A44" s="67" t="s">
        <v>310</v>
      </c>
      <c r="C44" s="62">
        <f>Kultur!F16</f>
        <v>120</v>
      </c>
      <c r="D44" s="63">
        <f>Kultur!D16</f>
        <v>86</v>
      </c>
      <c r="E44" s="62">
        <f>Kultur!G16</f>
        <v>1.38</v>
      </c>
      <c r="F44" s="62">
        <f>Kultur!H16</f>
        <v>0.8</v>
      </c>
      <c r="G44" s="62">
        <f>Kultur!I16</f>
        <v>0.5</v>
      </c>
      <c r="H44" s="62">
        <f>Kultur!J16</f>
        <v>0.2</v>
      </c>
      <c r="I44" s="47" t="str">
        <f>Kultur!P16</f>
        <v>Körnermaisstroh</v>
      </c>
      <c r="J44" s="47">
        <f>Kultur!L16</f>
        <v>1.45</v>
      </c>
      <c r="K44" s="47">
        <f>Kultur!M16</f>
        <v>0.8</v>
      </c>
      <c r="L44" s="47">
        <f>Kultur!N16</f>
        <v>0.5</v>
      </c>
      <c r="M44" s="47">
        <f>Kultur!O16</f>
        <v>0</v>
      </c>
    </row>
    <row r="45" spans="1:13" x14ac:dyDescent="0.2">
      <c r="A45" s="67" t="s">
        <v>311</v>
      </c>
      <c r="C45" s="62">
        <f>Kultur!F17</f>
        <v>450</v>
      </c>
      <c r="D45" s="63">
        <f>Kultur!D17</f>
        <v>33</v>
      </c>
      <c r="E45" s="62">
        <f>Kultur!G17</f>
        <v>0.45</v>
      </c>
      <c r="F45" s="62">
        <f>Kultur!H17</f>
        <v>0.19</v>
      </c>
      <c r="G45" s="62">
        <f>Kultur!I17</f>
        <v>0.53</v>
      </c>
      <c r="H45" s="62">
        <f>Kultur!J17</f>
        <v>0.1</v>
      </c>
      <c r="I45" s="47" t="str">
        <f>Kultur!P17</f>
        <v>kein Stroh</v>
      </c>
      <c r="J45" s="47">
        <f>Kultur!L17</f>
        <v>1.45</v>
      </c>
      <c r="K45" s="47">
        <f>Kultur!M17</f>
        <v>0.8</v>
      </c>
      <c r="L45" s="47">
        <f>Kultur!N17</f>
        <v>0.5</v>
      </c>
      <c r="M45" s="47">
        <f>Kultur!O17</f>
        <v>0</v>
      </c>
    </row>
    <row r="46" spans="1:13" x14ac:dyDescent="0.2">
      <c r="A46" s="67" t="s">
        <v>312</v>
      </c>
      <c r="C46" s="62">
        <f>Kultur!F18</f>
        <v>550</v>
      </c>
      <c r="D46" s="63">
        <f>Kultur!D18</f>
        <v>30</v>
      </c>
      <c r="E46" s="62">
        <f>Kultur!G18</f>
        <v>0.45</v>
      </c>
      <c r="F46" s="62">
        <f>Kultur!H18</f>
        <v>0.19</v>
      </c>
      <c r="G46" s="62">
        <f>Kultur!I18</f>
        <v>0.53</v>
      </c>
      <c r="H46" s="62">
        <f>Kultur!J18</f>
        <v>7.0000000000000007E-2</v>
      </c>
      <c r="I46" s="47" t="str">
        <f>Kultur!P18</f>
        <v>kein Stroh</v>
      </c>
      <c r="J46" s="47">
        <f>Kultur!L18</f>
        <v>1.45</v>
      </c>
      <c r="K46" s="47">
        <f>Kultur!M18</f>
        <v>0.8</v>
      </c>
      <c r="L46" s="47">
        <f>Kultur!N18</f>
        <v>0.5</v>
      </c>
      <c r="M46" s="47">
        <f>Kultur!O18</f>
        <v>0</v>
      </c>
    </row>
    <row r="47" spans="1:13" x14ac:dyDescent="0.2">
      <c r="A47" s="67" t="s">
        <v>313</v>
      </c>
      <c r="C47" s="62">
        <f>Kultur!F19</f>
        <v>130</v>
      </c>
      <c r="D47" s="63">
        <f>Kultur!D19</f>
        <v>60</v>
      </c>
      <c r="E47" s="62">
        <f>Kultur!G19</f>
        <v>1.01</v>
      </c>
      <c r="F47" s="62">
        <f>Kultur!H19</f>
        <v>0.57999999999999996</v>
      </c>
      <c r="G47" s="62">
        <f>Kultur!I19</f>
        <v>0.36</v>
      </c>
      <c r="H47" s="62">
        <f>Kultur!J19</f>
        <v>0.14000000000000001</v>
      </c>
      <c r="I47" s="47" t="str">
        <f>Kultur!P19</f>
        <v>kein Stroh</v>
      </c>
      <c r="J47" s="47">
        <f>Kultur!L19</f>
        <v>1.45</v>
      </c>
      <c r="K47" s="47">
        <f>Kultur!M19</f>
        <v>0.8</v>
      </c>
      <c r="L47" s="47">
        <f>Kultur!N19</f>
        <v>0.5</v>
      </c>
      <c r="M47" s="47">
        <f>Kultur!O19</f>
        <v>0</v>
      </c>
    </row>
    <row r="48" spans="1:13" x14ac:dyDescent="0.2">
      <c r="A48" s="67" t="s">
        <v>320</v>
      </c>
      <c r="C48" s="62">
        <f>Kultur!F20</f>
        <v>150</v>
      </c>
      <c r="D48" s="63">
        <f>Kultur!D20</f>
        <v>50</v>
      </c>
      <c r="E48" s="62">
        <f>Kultur!G20</f>
        <v>0.76</v>
      </c>
      <c r="F48" s="62">
        <f>Kultur!H20</f>
        <v>0.32</v>
      </c>
      <c r="G48" s="62">
        <f>Kultur!I20</f>
        <v>0.36</v>
      </c>
      <c r="H48" s="62">
        <f>Kultur!J20</f>
        <v>0.1</v>
      </c>
      <c r="I48" s="47" t="str">
        <f>Kultur!P20</f>
        <v>kein Stroh</v>
      </c>
      <c r="J48" s="47">
        <f>Kultur!L20</f>
        <v>1.45</v>
      </c>
      <c r="K48" s="47">
        <f>Kultur!M20</f>
        <v>0.8</v>
      </c>
      <c r="L48" s="47">
        <f>Kultur!N20</f>
        <v>0.5</v>
      </c>
      <c r="M48" s="47">
        <f>Kultur!O20</f>
        <v>0</v>
      </c>
    </row>
    <row r="49" spans="1:13" x14ac:dyDescent="0.2">
      <c r="A49" s="67" t="s">
        <v>314</v>
      </c>
      <c r="C49" s="62">
        <f>Kultur!F21</f>
        <v>30</v>
      </c>
      <c r="D49" s="63">
        <f>Kultur!D21</f>
        <v>86</v>
      </c>
      <c r="E49" s="62">
        <f>Kultur!G21</f>
        <v>1.38</v>
      </c>
      <c r="F49" s="62">
        <f>Kultur!H21</f>
        <v>1</v>
      </c>
      <c r="G49" s="62">
        <f>Kultur!I21</f>
        <v>0.5</v>
      </c>
      <c r="H49" s="62">
        <f>Kultur!J21</f>
        <v>0.17</v>
      </c>
      <c r="I49" s="47" t="str">
        <f>Kultur!P21</f>
        <v>Saatmaisstroh</v>
      </c>
      <c r="J49" s="47">
        <f>Kultur!L21</f>
        <v>1.45</v>
      </c>
      <c r="K49" s="47">
        <f>Kultur!M21</f>
        <v>0.8</v>
      </c>
      <c r="L49" s="47">
        <f>Kultur!N21</f>
        <v>0.5</v>
      </c>
      <c r="M49" s="47">
        <f>Kultur!O21</f>
        <v>0</v>
      </c>
    </row>
    <row r="50" spans="1:13" x14ac:dyDescent="0.2">
      <c r="A50" s="67" t="s">
        <v>315</v>
      </c>
      <c r="C50" s="62">
        <f>Kultur!F22</f>
        <v>30</v>
      </c>
      <c r="D50" s="63">
        <f>Kultur!D22</f>
        <v>86</v>
      </c>
      <c r="E50" s="62">
        <f>Kultur!G22</f>
        <v>1.38</v>
      </c>
      <c r="F50" s="62">
        <f>Kultur!H22</f>
        <v>1</v>
      </c>
      <c r="G50" s="62">
        <f>Kultur!I22</f>
        <v>0.5</v>
      </c>
      <c r="H50" s="62">
        <f>Kultur!J22</f>
        <v>0.17</v>
      </c>
      <c r="I50" s="47" t="str">
        <f>Kultur!P22</f>
        <v>Saatmaisstroh</v>
      </c>
      <c r="J50" s="47">
        <f>Kultur!L22</f>
        <v>1.45</v>
      </c>
      <c r="K50" s="47">
        <f>Kultur!M22</f>
        <v>0.8</v>
      </c>
      <c r="L50" s="47">
        <f>Kultur!N22</f>
        <v>0.5</v>
      </c>
      <c r="M50" s="47">
        <f>Kultur!O22</f>
        <v>0</v>
      </c>
    </row>
    <row r="51" spans="1:13" x14ac:dyDescent="0.2">
      <c r="A51" s="67" t="s">
        <v>316</v>
      </c>
      <c r="C51" s="62">
        <f>Kultur!F23</f>
        <v>50</v>
      </c>
      <c r="D51" s="63">
        <f>Kultur!D23</f>
        <v>86</v>
      </c>
      <c r="E51" s="62">
        <f>Kultur!G23</f>
        <v>1.38</v>
      </c>
      <c r="F51" s="62">
        <f>Kultur!H23</f>
        <v>1</v>
      </c>
      <c r="G51" s="62">
        <f>Kultur!I23</f>
        <v>0.5</v>
      </c>
      <c r="H51" s="62">
        <f>Kultur!J23</f>
        <v>0.17</v>
      </c>
      <c r="I51" s="47" t="str">
        <f>Kultur!P23</f>
        <v>Saatmaisstroh</v>
      </c>
      <c r="J51" s="47">
        <f>Kultur!L23</f>
        <v>1.45</v>
      </c>
      <c r="K51" s="47">
        <f>Kultur!M23</f>
        <v>0.8</v>
      </c>
      <c r="L51" s="47">
        <f>Kultur!N23</f>
        <v>0.5</v>
      </c>
      <c r="M51" s="47">
        <f>Kultur!O23</f>
        <v>0</v>
      </c>
    </row>
    <row r="52" spans="1:13" x14ac:dyDescent="0.2">
      <c r="A52" s="67" t="s">
        <v>317</v>
      </c>
      <c r="C52" s="62">
        <f>Kultur!F24</f>
        <v>50</v>
      </c>
      <c r="D52" s="63">
        <f>Kultur!D24</f>
        <v>86</v>
      </c>
      <c r="E52" s="62">
        <f>Kultur!G24</f>
        <v>1.38</v>
      </c>
      <c r="F52" s="62">
        <f>Kultur!H24</f>
        <v>1</v>
      </c>
      <c r="G52" s="62">
        <f>Kultur!I24</f>
        <v>0.5</v>
      </c>
      <c r="H52" s="62">
        <f>Kultur!J24</f>
        <v>0.17</v>
      </c>
      <c r="I52" s="47" t="str">
        <f>Kultur!P24</f>
        <v>Saatmaisstroh</v>
      </c>
      <c r="J52" s="47">
        <f>Kultur!L24</f>
        <v>1.45</v>
      </c>
      <c r="K52" s="47">
        <f>Kultur!M24</f>
        <v>0.8</v>
      </c>
      <c r="L52" s="47">
        <f>Kultur!N24</f>
        <v>0.5</v>
      </c>
      <c r="M52" s="47">
        <f>Kultur!O24</f>
        <v>0</v>
      </c>
    </row>
    <row r="53" spans="1:13" x14ac:dyDescent="0.2">
      <c r="A53" s="67" t="s">
        <v>318</v>
      </c>
      <c r="C53" s="62">
        <f>Kultur!F25</f>
        <v>40</v>
      </c>
      <c r="D53" s="63">
        <f>Kultur!D25</f>
        <v>91</v>
      </c>
      <c r="E53" s="62">
        <f>Kultur!G25</f>
        <v>3.35</v>
      </c>
      <c r="F53" s="62">
        <f>Kultur!H25</f>
        <v>1.8</v>
      </c>
      <c r="G53" s="62">
        <f>Kultur!I25</f>
        <v>1</v>
      </c>
      <c r="H53" s="62">
        <f>Kultur!J25</f>
        <v>0.5</v>
      </c>
      <c r="I53" s="47" t="str">
        <f>Kultur!P25</f>
        <v>Rapsstroh</v>
      </c>
      <c r="J53" s="47">
        <f>Kultur!L25</f>
        <v>3.35</v>
      </c>
      <c r="K53" s="47">
        <f>Kultur!M25</f>
        <v>1.8</v>
      </c>
      <c r="L53" s="47">
        <f>Kultur!N25</f>
        <v>1</v>
      </c>
      <c r="M53" s="47">
        <f>Kultur!O25</f>
        <v>0</v>
      </c>
    </row>
    <row r="54" spans="1:13" x14ac:dyDescent="0.2">
      <c r="A54" s="67" t="s">
        <v>319</v>
      </c>
      <c r="C54" s="62">
        <f>Kultur!F26</f>
        <v>650</v>
      </c>
      <c r="D54" s="63">
        <f>Kultur!D26</f>
        <v>23</v>
      </c>
      <c r="E54" s="62">
        <f>Kultur!G26</f>
        <v>0.18</v>
      </c>
      <c r="F54" s="62">
        <f>Kultur!H26</f>
        <v>0.1</v>
      </c>
      <c r="G54" s="62">
        <f>Kultur!I26</f>
        <v>0.25</v>
      </c>
      <c r="H54" s="62">
        <f>Kultur!J26</f>
        <v>0.08</v>
      </c>
      <c r="I54" s="47" t="str">
        <f>Kultur!P26</f>
        <v>kein Stroh</v>
      </c>
      <c r="J54" s="47">
        <f>Kultur!L26</f>
        <v>0.18</v>
      </c>
      <c r="K54" s="47">
        <f>Kultur!M26</f>
        <v>0.1</v>
      </c>
      <c r="L54" s="47">
        <f>Kultur!N26</f>
        <v>0.25</v>
      </c>
      <c r="M54" s="47">
        <f>Kultur!O26</f>
        <v>0</v>
      </c>
    </row>
    <row r="55" spans="1:13" x14ac:dyDescent="0.2">
      <c r="A55" s="65"/>
      <c r="C55" s="68"/>
      <c r="D55" s="68"/>
      <c r="E55" s="68"/>
      <c r="F55" s="68"/>
      <c r="G55" s="68"/>
      <c r="H55" s="68"/>
    </row>
    <row r="56" spans="1:13" x14ac:dyDescent="0.2">
      <c r="A56" s="65"/>
    </row>
    <row r="57" spans="1:13" x14ac:dyDescent="0.2">
      <c r="A57" s="65"/>
    </row>
    <row r="58" spans="1:13" x14ac:dyDescent="0.2">
      <c r="A58" s="65"/>
    </row>
    <row r="59" spans="1:13" x14ac:dyDescent="0.2">
      <c r="A59" s="65"/>
    </row>
    <row r="60" spans="1:13" x14ac:dyDescent="0.2">
      <c r="A60" s="65"/>
    </row>
    <row r="61" spans="1:13" x14ac:dyDescent="0.2">
      <c r="A61" s="65"/>
    </row>
    <row r="62" spans="1:13" x14ac:dyDescent="0.2">
      <c r="A62" s="65"/>
    </row>
    <row r="63" spans="1:13" x14ac:dyDescent="0.2">
      <c r="A63" s="65"/>
    </row>
    <row r="64" spans="1:13" x14ac:dyDescent="0.2">
      <c r="A64" s="65"/>
    </row>
    <row r="65" spans="1:1" x14ac:dyDescent="0.2">
      <c r="A65" s="65"/>
    </row>
    <row r="66" spans="1:1" x14ac:dyDescent="0.2">
      <c r="A66" s="65"/>
    </row>
    <row r="67" spans="1:1" x14ac:dyDescent="0.2">
      <c r="A67" s="65"/>
    </row>
    <row r="68" spans="1:1" x14ac:dyDescent="0.2">
      <c r="A68" s="65"/>
    </row>
    <row r="69" spans="1:1" x14ac:dyDescent="0.2">
      <c r="A69" s="65"/>
    </row>
    <row r="70" spans="1:1" x14ac:dyDescent="0.2">
      <c r="A70" s="65"/>
    </row>
  </sheetData>
  <mergeCells count="9">
    <mergeCell ref="C1:M1"/>
    <mergeCell ref="D30:I30"/>
    <mergeCell ref="J30:M30"/>
    <mergeCell ref="G14:G15"/>
    <mergeCell ref="F14:F15"/>
    <mergeCell ref="I14:L14"/>
    <mergeCell ref="C2:E2"/>
    <mergeCell ref="G2:I2"/>
    <mergeCell ref="K2:M2"/>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U3"/>
  <sheetViews>
    <sheetView workbookViewId="0">
      <selection activeCell="R3" sqref="R3"/>
    </sheetView>
  </sheetViews>
  <sheetFormatPr baseColWidth="10" defaultColWidth="11" defaultRowHeight="14.25" x14ac:dyDescent="0.2"/>
  <cols>
    <col min="1" max="6" width="11" style="45"/>
    <col min="7" max="7" width="19.125" style="45" customWidth="1"/>
    <col min="8" max="16384" width="11" style="45"/>
  </cols>
  <sheetData>
    <row r="1" spans="1:21" ht="28.5" x14ac:dyDescent="0.2">
      <c r="A1" s="50" t="s">
        <v>193</v>
      </c>
      <c r="B1" s="55" t="s">
        <v>285</v>
      </c>
      <c r="C1" s="50" t="s">
        <v>256</v>
      </c>
      <c r="D1" s="50" t="s">
        <v>194</v>
      </c>
      <c r="E1" s="50" t="s">
        <v>195</v>
      </c>
      <c r="F1" s="50" t="s">
        <v>199</v>
      </c>
      <c r="G1" s="50" t="s">
        <v>196</v>
      </c>
      <c r="H1" s="50" t="s">
        <v>197</v>
      </c>
      <c r="I1" s="50" t="s">
        <v>207</v>
      </c>
      <c r="J1" s="50" t="s">
        <v>208</v>
      </c>
      <c r="K1" s="50" t="s">
        <v>198</v>
      </c>
      <c r="L1" s="50" t="s">
        <v>257</v>
      </c>
      <c r="M1" s="50" t="s">
        <v>258</v>
      </c>
      <c r="N1" s="50" t="s">
        <v>200</v>
      </c>
      <c r="O1" s="50" t="s">
        <v>201</v>
      </c>
      <c r="P1" s="50" t="s">
        <v>203</v>
      </c>
      <c r="Q1" s="50" t="s">
        <v>202</v>
      </c>
      <c r="R1" s="50" t="s">
        <v>267</v>
      </c>
      <c r="S1" s="50" t="s">
        <v>209</v>
      </c>
      <c r="T1" s="50" t="s">
        <v>210</v>
      </c>
      <c r="U1" s="50" t="s">
        <v>211</v>
      </c>
    </row>
    <row r="2" spans="1:21" s="51" customFormat="1" ht="14.25" customHeight="1" x14ac:dyDescent="0.25">
      <c r="A2" s="51">
        <f>Dateneingabe!C10</f>
        <v>0</v>
      </c>
      <c r="B2" s="51">
        <f>Dateneingabe!K11</f>
        <v>0</v>
      </c>
      <c r="C2" s="52">
        <f>Dateneingabe!C11</f>
        <v>0</v>
      </c>
      <c r="D2" s="51">
        <f>Dateneingabe!F13</f>
        <v>0</v>
      </c>
      <c r="E2" s="51">
        <f>Dateneingabe!C12</f>
        <v>0</v>
      </c>
      <c r="F2" s="51">
        <f>Dateneingabe!E12</f>
        <v>0</v>
      </c>
      <c r="G2" s="51">
        <f>Dateneingabe!C13</f>
        <v>0</v>
      </c>
      <c r="H2" s="51">
        <f>Dateneingabe!K12</f>
        <v>0</v>
      </c>
      <c r="I2" s="51">
        <f>Dateneingabe!K10</f>
        <v>0</v>
      </c>
      <c r="J2" s="51">
        <f>Dateneingabe!C16</f>
        <v>0</v>
      </c>
      <c r="K2" s="51" t="str">
        <f>Dateneingabe!C18</f>
        <v>Bitte wählen:</v>
      </c>
      <c r="L2" s="51" t="str">
        <f>Dateneingabe!D18</f>
        <v>Ja    .</v>
      </c>
      <c r="M2" s="51" t="str">
        <f>Dateneingabe!F18</f>
        <v>Ja    .</v>
      </c>
      <c r="N2" s="51">
        <f>Dateneingabe!K14</f>
        <v>0</v>
      </c>
      <c r="O2" s="51">
        <f>Dateneingabe!K13</f>
        <v>0</v>
      </c>
      <c r="P2" s="51" t="str">
        <f>Dateneingabe!C14</f>
        <v>Bitte wählen:</v>
      </c>
      <c r="Q2" s="51">
        <f>Dateneingabe!K17</f>
        <v>0</v>
      </c>
      <c r="R2" s="53">
        <f>Dateneingabe!K16</f>
        <v>0</v>
      </c>
      <c r="S2" s="51">
        <f>Dateneingabe!L19</f>
        <v>0</v>
      </c>
      <c r="T2" s="54">
        <f>Dateneingabe!M19</f>
        <v>0</v>
      </c>
      <c r="U2" s="51">
        <f>Dateneingabe!E19</f>
        <v>0</v>
      </c>
    </row>
    <row r="3" spans="1:21" ht="14.25" customHeight="1" x14ac:dyDescent="0.25"/>
  </sheetData>
  <pageMargins left="0.7" right="0.7" top="0.78740157499999996" bottom="0.78740157499999996"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Z2"/>
  <sheetViews>
    <sheetView topLeftCell="AK1" workbookViewId="0">
      <selection activeCell="AU21" sqref="AU21"/>
    </sheetView>
  </sheetViews>
  <sheetFormatPr baseColWidth="10" defaultRowHeight="14.25" x14ac:dyDescent="0.2"/>
  <cols>
    <col min="3" max="3" width="15.25" customWidth="1"/>
    <col min="4" max="4" width="14" customWidth="1"/>
    <col min="5" max="5" width="17.875" customWidth="1"/>
    <col min="6" max="6" width="14.75" customWidth="1"/>
    <col min="7" max="7" width="11.875" customWidth="1"/>
    <col min="8" max="8" width="13.125" customWidth="1"/>
    <col min="9" max="20" width="13.125" style="47" customWidth="1"/>
    <col min="22" max="22" width="13.625" customWidth="1"/>
    <col min="24" max="24" width="11.75" customWidth="1"/>
    <col min="27" max="27" width="13.75" customWidth="1"/>
    <col min="28" max="28" width="14.25" customWidth="1"/>
    <col min="29" max="29" width="11.375" customWidth="1"/>
    <col min="30" max="30" width="10.875" customWidth="1"/>
    <col min="31" max="31" width="16.875" customWidth="1"/>
    <col min="33" max="35" width="11" style="47"/>
  </cols>
  <sheetData>
    <row r="1" spans="1:52" ht="41.45" x14ac:dyDescent="0.25">
      <c r="A1" s="50" t="s">
        <v>193</v>
      </c>
      <c r="B1" s="50" t="s">
        <v>194</v>
      </c>
      <c r="C1" s="50" t="s">
        <v>212</v>
      </c>
      <c r="D1" s="50" t="s">
        <v>213</v>
      </c>
      <c r="E1" s="50" t="s">
        <v>214</v>
      </c>
      <c r="F1" s="50" t="s">
        <v>215</v>
      </c>
      <c r="G1" s="50" t="s">
        <v>216</v>
      </c>
      <c r="H1" s="50" t="s">
        <v>217</v>
      </c>
      <c r="I1" s="50" t="s">
        <v>218</v>
      </c>
      <c r="J1" s="50" t="s">
        <v>219</v>
      </c>
      <c r="K1" s="50" t="s">
        <v>220</v>
      </c>
      <c r="L1" s="50" t="s">
        <v>221</v>
      </c>
      <c r="M1" s="50" t="s">
        <v>222</v>
      </c>
      <c r="N1" s="50" t="s">
        <v>223</v>
      </c>
      <c r="O1" s="50" t="s">
        <v>224</v>
      </c>
      <c r="P1" s="50" t="s">
        <v>225</v>
      </c>
      <c r="Q1" s="50" t="s">
        <v>226</v>
      </c>
      <c r="R1" s="50" t="s">
        <v>227</v>
      </c>
      <c r="S1" s="50" t="s">
        <v>228</v>
      </c>
      <c r="T1" s="50" t="s">
        <v>229</v>
      </c>
      <c r="U1" s="50" t="s">
        <v>230</v>
      </c>
      <c r="V1" s="50" t="s">
        <v>231</v>
      </c>
      <c r="W1" s="50" t="s">
        <v>232</v>
      </c>
      <c r="X1" s="50" t="s">
        <v>233</v>
      </c>
      <c r="Y1" s="50" t="s">
        <v>234</v>
      </c>
      <c r="Z1" s="50" t="s">
        <v>235</v>
      </c>
      <c r="AA1" s="50" t="s">
        <v>273</v>
      </c>
      <c r="AB1" s="50" t="s">
        <v>272</v>
      </c>
      <c r="AC1" s="50" t="s">
        <v>271</v>
      </c>
      <c r="AD1" s="50" t="s">
        <v>236</v>
      </c>
      <c r="AE1" s="50" t="s">
        <v>237</v>
      </c>
      <c r="AF1" s="50" t="s">
        <v>238</v>
      </c>
      <c r="AG1" s="50" t="s">
        <v>239</v>
      </c>
      <c r="AH1" s="50" t="s">
        <v>240</v>
      </c>
      <c r="AI1" s="50" t="s">
        <v>241</v>
      </c>
      <c r="AJ1" s="50" t="s">
        <v>268</v>
      </c>
      <c r="AK1" s="50" t="s">
        <v>269</v>
      </c>
      <c r="AL1" s="50" t="s">
        <v>270</v>
      </c>
      <c r="AM1" s="50" t="s">
        <v>242</v>
      </c>
      <c r="AN1" s="50" t="s">
        <v>243</v>
      </c>
      <c r="AO1" s="50" t="s">
        <v>244</v>
      </c>
      <c r="AP1" s="50" t="s">
        <v>245</v>
      </c>
      <c r="AQ1" s="50" t="s">
        <v>246</v>
      </c>
      <c r="AR1" s="50" t="s">
        <v>247</v>
      </c>
      <c r="AS1" s="50" t="s">
        <v>248</v>
      </c>
      <c r="AT1" s="50" t="s">
        <v>249</v>
      </c>
      <c r="AU1" s="50" t="s">
        <v>250</v>
      </c>
      <c r="AV1" s="50" t="s">
        <v>251</v>
      </c>
      <c r="AW1" s="50" t="s">
        <v>252</v>
      </c>
      <c r="AX1" s="50" t="s">
        <v>253</v>
      </c>
      <c r="AY1" s="50" t="s">
        <v>254</v>
      </c>
      <c r="AZ1" s="50" t="s">
        <v>255</v>
      </c>
    </row>
    <row r="2" spans="1:52" ht="13.9" x14ac:dyDescent="0.25">
      <c r="A2" s="56">
        <f>Dateneingabe!C10</f>
        <v>0</v>
      </c>
      <c r="B2" s="46">
        <f>Dateneingabe!F13</f>
        <v>0</v>
      </c>
      <c r="C2" s="57">
        <f>'Ergebnisse Schlagbilanz'!E10</f>
        <v>0</v>
      </c>
      <c r="D2" s="57">
        <f>'Ergebnisse Schlagbilanz'!F10</f>
        <v>0</v>
      </c>
      <c r="E2" s="57">
        <f>'Ergebnisse Schlagbilanz'!G10</f>
        <v>0</v>
      </c>
      <c r="F2" s="57">
        <f>'Ergebnisse Schlagbilanz'!E11</f>
        <v>0</v>
      </c>
      <c r="G2" s="57">
        <f>'Ergebnisse Schlagbilanz'!F11</f>
        <v>0</v>
      </c>
      <c r="H2" s="57">
        <f>'Ergebnisse Schlagbilanz'!G11</f>
        <v>0</v>
      </c>
      <c r="I2" s="57">
        <f>'Ergebnisse Schlagbilanz'!E12</f>
        <v>0</v>
      </c>
      <c r="J2" s="57">
        <f>'Ergebnisse Schlagbilanz'!F12</f>
        <v>0</v>
      </c>
      <c r="K2" s="57">
        <f>'Ergebnisse Schlagbilanz'!G12</f>
        <v>0</v>
      </c>
      <c r="L2" s="57">
        <f>'Ergebnisse Schlagbilanz'!E13</f>
        <v>0</v>
      </c>
      <c r="M2" s="57">
        <f>'Ergebnisse Schlagbilanz'!F13</f>
        <v>0</v>
      </c>
      <c r="N2" s="57">
        <f>'Ergebnisse Schlagbilanz'!G13</f>
        <v>0</v>
      </c>
      <c r="O2" s="57">
        <f>'Ergebnisse Schlagbilanz'!H10</f>
        <v>0</v>
      </c>
      <c r="P2" s="57">
        <f>'Ergebnisse Schlagbilanz'!I10</f>
        <v>0</v>
      </c>
      <c r="Q2" s="57">
        <f>'Ergebnisse Schlagbilanz'!J10</f>
        <v>0</v>
      </c>
      <c r="R2" s="57">
        <f>'Ergebnisse Schlagbilanz'!H11</f>
        <v>0</v>
      </c>
      <c r="S2" s="57">
        <f>'Ergebnisse Schlagbilanz'!I11</f>
        <v>0</v>
      </c>
      <c r="T2" s="57">
        <f>'Ergebnisse Schlagbilanz'!J11</f>
        <v>0</v>
      </c>
      <c r="U2" s="57">
        <f>'Ergebnisse Schlagbilanz'!H12</f>
        <v>0</v>
      </c>
      <c r="V2" s="57">
        <f>'Ergebnisse Schlagbilanz'!I12</f>
        <v>0</v>
      </c>
      <c r="W2" s="57">
        <f>'Ergebnisse Schlagbilanz'!J12</f>
        <v>0</v>
      </c>
      <c r="X2" s="57">
        <f>'Ergebnisse Schlagbilanz'!H13</f>
        <v>0</v>
      </c>
      <c r="Y2" s="57">
        <f>'Ergebnisse Schlagbilanz'!I13</f>
        <v>0</v>
      </c>
      <c r="Z2" s="57">
        <f>'Ergebnisse Schlagbilanz'!J13</f>
        <v>0</v>
      </c>
      <c r="AA2" s="57">
        <f>'Ergebnisse Schlagbilanz'!E17</f>
        <v>0</v>
      </c>
      <c r="AB2" s="57">
        <f>'Ergebnisse Schlagbilanz'!F17</f>
        <v>0</v>
      </c>
      <c r="AC2" s="57">
        <f>'Ergebnisse Schlagbilanz'!G17</f>
        <v>0</v>
      </c>
      <c r="AD2" s="57">
        <f>'Ergebnisse Schlagbilanz'!E18</f>
        <v>0</v>
      </c>
      <c r="AE2" s="57">
        <f>'Ergebnisse Schlagbilanz'!F18</f>
        <v>0</v>
      </c>
      <c r="AF2" s="57">
        <f>'Ergebnisse Schlagbilanz'!G18</f>
        <v>0</v>
      </c>
      <c r="AG2" s="57">
        <f>'Ergebnisse Schlagbilanz'!E19</f>
        <v>0</v>
      </c>
      <c r="AH2" s="57">
        <f>'Ergebnisse Schlagbilanz'!F19</f>
        <v>0</v>
      </c>
      <c r="AI2" s="57">
        <f>'Ergebnisse Schlagbilanz'!G19</f>
        <v>0</v>
      </c>
      <c r="AJ2" s="57">
        <f>'Ergebnisse Schlagbilanz'!H17</f>
        <v>0</v>
      </c>
      <c r="AK2" s="57">
        <f>'Ergebnisse Schlagbilanz'!I17</f>
        <v>0</v>
      </c>
      <c r="AL2" s="57">
        <f>'Ergebnisse Schlagbilanz'!J17</f>
        <v>0</v>
      </c>
      <c r="AM2" s="57">
        <f>'Ergebnisse Schlagbilanz'!H18</f>
        <v>0</v>
      </c>
      <c r="AN2" s="57">
        <f>'Ergebnisse Schlagbilanz'!I18</f>
        <v>0</v>
      </c>
      <c r="AO2" s="57">
        <f>'Ergebnisse Schlagbilanz'!J18</f>
        <v>0</v>
      </c>
      <c r="AP2" s="57">
        <f>'Ergebnisse Schlagbilanz'!H19</f>
        <v>0</v>
      </c>
      <c r="AQ2" s="57">
        <f>'Ergebnisse Schlagbilanz'!I19</f>
        <v>0</v>
      </c>
      <c r="AR2" s="57">
        <f>'Ergebnisse Schlagbilanz'!J19</f>
        <v>0</v>
      </c>
      <c r="AS2">
        <f>'Ergebnisse Schlagbilanz'!E27</f>
        <v>0</v>
      </c>
      <c r="AT2" s="47">
        <f>'Ergebnisse Schlagbilanz'!F27</f>
        <v>0</v>
      </c>
      <c r="AU2" s="47">
        <f>'Ergebnisse Schlagbilanz'!G27</f>
        <v>0</v>
      </c>
      <c r="AV2">
        <f>'Ergebnisse Schlagbilanz'!H27</f>
        <v>0</v>
      </c>
      <c r="AW2" s="47">
        <f>'Ergebnisse Schlagbilanz'!I27</f>
        <v>0</v>
      </c>
      <c r="AX2" s="47">
        <f>'Ergebnisse Schlagbilanz'!J27</f>
        <v>0</v>
      </c>
      <c r="AY2" s="57">
        <f>'Ergebnisse Schlagbilanz'!E21</f>
        <v>0</v>
      </c>
      <c r="AZ2" s="57">
        <f>'Ergebnisse Schlagbilanz'!H21</f>
        <v>0</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9"/>
  <sheetViews>
    <sheetView workbookViewId="0">
      <selection activeCell="D24" sqref="D24"/>
    </sheetView>
  </sheetViews>
  <sheetFormatPr baseColWidth="10" defaultRowHeight="14.25" x14ac:dyDescent="0.2"/>
  <cols>
    <col min="1" max="3" width="11" style="47"/>
    <col min="4" max="4" width="19.75" customWidth="1"/>
    <col min="5" max="5" width="16.625" customWidth="1"/>
    <col min="6" max="6" width="16.5" customWidth="1"/>
    <col min="7" max="7" width="19.25" customWidth="1"/>
    <col min="8" max="8" width="13.875" customWidth="1"/>
    <col min="9" max="9" width="13.375" customWidth="1"/>
    <col min="10" max="10" width="12.625" customWidth="1"/>
    <col min="11" max="11" width="19.25" customWidth="1"/>
  </cols>
  <sheetData>
    <row r="1" spans="1:13" x14ac:dyDescent="0.25">
      <c r="A1" s="50" t="s">
        <v>193</v>
      </c>
      <c r="B1" s="50" t="s">
        <v>194</v>
      </c>
      <c r="C1" s="61" t="s">
        <v>274</v>
      </c>
      <c r="D1" s="61" t="s">
        <v>277</v>
      </c>
      <c r="E1" s="61" t="s">
        <v>278</v>
      </c>
      <c r="F1" s="61" t="s">
        <v>279</v>
      </c>
      <c r="G1" s="61" t="s">
        <v>280</v>
      </c>
      <c r="H1" s="61" t="s">
        <v>281</v>
      </c>
      <c r="I1" s="61" t="s">
        <v>282</v>
      </c>
      <c r="J1" s="61" t="s">
        <v>283</v>
      </c>
      <c r="K1" s="61" t="s">
        <v>284</v>
      </c>
      <c r="L1" s="47"/>
      <c r="M1" s="47"/>
    </row>
    <row r="2" spans="1:13" x14ac:dyDescent="0.25">
      <c r="A2" s="59">
        <f>Dateneingabe!$C$10</f>
        <v>0</v>
      </c>
      <c r="B2" s="58">
        <f>Dateneingabe!$F$13</f>
        <v>0</v>
      </c>
      <c r="C2" s="58" t="s">
        <v>275</v>
      </c>
      <c r="D2" s="58">
        <f>Dateneingabe!A38</f>
        <v>0</v>
      </c>
      <c r="E2" s="58" t="str">
        <f>Dateneingabe!C38</f>
        <v>Bitte wählen:</v>
      </c>
      <c r="F2" s="58">
        <f>Dateneingabe!I38</f>
        <v>0</v>
      </c>
      <c r="G2" s="58">
        <f>Dateneingabe!H38</f>
        <v>0</v>
      </c>
      <c r="H2" s="58">
        <f>Dateneingabe!K38</f>
        <v>0</v>
      </c>
      <c r="I2" s="58">
        <f>Dateneingabe!L38</f>
        <v>0</v>
      </c>
      <c r="J2" s="58">
        <f>Dateneingabe!M38</f>
        <v>0</v>
      </c>
      <c r="K2" s="58">
        <f>Dateneingabe!J38</f>
        <v>0</v>
      </c>
    </row>
    <row r="3" spans="1:13" x14ac:dyDescent="0.25">
      <c r="A3" s="59">
        <f>Dateneingabe!$C$10</f>
        <v>0</v>
      </c>
      <c r="B3" s="58">
        <f>Dateneingabe!$F$13</f>
        <v>0</v>
      </c>
      <c r="C3" s="58" t="s">
        <v>275</v>
      </c>
      <c r="D3" s="58">
        <f>Dateneingabe!A39</f>
        <v>0</v>
      </c>
      <c r="E3" s="58" t="str">
        <f>Dateneingabe!C39</f>
        <v>Bitte wählen:</v>
      </c>
      <c r="F3" s="58">
        <f>Dateneingabe!I39</f>
        <v>0</v>
      </c>
      <c r="G3" s="58">
        <f>Dateneingabe!H39</f>
        <v>0</v>
      </c>
      <c r="H3" s="58">
        <f>Dateneingabe!K39</f>
        <v>0</v>
      </c>
      <c r="I3" s="58">
        <f>Dateneingabe!L39</f>
        <v>0</v>
      </c>
      <c r="J3" s="58">
        <f>Dateneingabe!M39</f>
        <v>0</v>
      </c>
      <c r="K3" s="58">
        <f>Dateneingabe!J39</f>
        <v>0</v>
      </c>
    </row>
    <row r="4" spans="1:13" x14ac:dyDescent="0.25">
      <c r="A4" s="59">
        <f>Dateneingabe!$C$10</f>
        <v>0</v>
      </c>
      <c r="B4" s="58">
        <f>Dateneingabe!$F$13</f>
        <v>0</v>
      </c>
      <c r="C4" s="58" t="s">
        <v>275</v>
      </c>
      <c r="D4" s="58">
        <f>Dateneingabe!A40</f>
        <v>0</v>
      </c>
      <c r="E4" s="58" t="str">
        <f>Dateneingabe!C40</f>
        <v>Bitte wählen:</v>
      </c>
      <c r="F4" s="58">
        <f>Dateneingabe!I40</f>
        <v>0</v>
      </c>
      <c r="G4" s="58">
        <f>Dateneingabe!H40</f>
        <v>0</v>
      </c>
      <c r="H4" s="58">
        <f>Dateneingabe!K40</f>
        <v>0</v>
      </c>
      <c r="I4" s="58">
        <f>Dateneingabe!L40</f>
        <v>0</v>
      </c>
      <c r="J4" s="58">
        <f>Dateneingabe!M40</f>
        <v>0</v>
      </c>
      <c r="K4" s="58">
        <f>Dateneingabe!J40</f>
        <v>0</v>
      </c>
    </row>
    <row r="5" spans="1:13" x14ac:dyDescent="0.25">
      <c r="A5" s="59">
        <f>Dateneingabe!$C$10</f>
        <v>0</v>
      </c>
      <c r="B5" s="58">
        <f>Dateneingabe!$F$13</f>
        <v>0</v>
      </c>
      <c r="C5" s="58" t="s">
        <v>275</v>
      </c>
      <c r="D5" s="58">
        <f>Dateneingabe!A41</f>
        <v>0</v>
      </c>
      <c r="E5" s="58" t="str">
        <f>Dateneingabe!C41</f>
        <v>Bitte wählen:</v>
      </c>
      <c r="F5" s="58">
        <f>Dateneingabe!I41</f>
        <v>0</v>
      </c>
      <c r="G5" s="58">
        <f>Dateneingabe!H41</f>
        <v>0</v>
      </c>
      <c r="H5" s="58">
        <f>Dateneingabe!K41</f>
        <v>0</v>
      </c>
      <c r="I5" s="58">
        <f>Dateneingabe!L41</f>
        <v>0</v>
      </c>
      <c r="J5" s="58">
        <f>Dateneingabe!M41</f>
        <v>0</v>
      </c>
      <c r="K5" s="58">
        <f>Dateneingabe!J41</f>
        <v>0</v>
      </c>
    </row>
    <row r="6" spans="1:13" x14ac:dyDescent="0.25">
      <c r="A6" s="59">
        <f>Dateneingabe!$C$10</f>
        <v>0</v>
      </c>
      <c r="B6" s="58">
        <f>Dateneingabe!$F$13</f>
        <v>0</v>
      </c>
      <c r="C6" s="58" t="s">
        <v>276</v>
      </c>
      <c r="D6" s="60">
        <f>Dateneingabe!A48</f>
        <v>0</v>
      </c>
      <c r="E6" s="58" t="str">
        <f>Dateneingabe!C48</f>
        <v>Bitte wählen:</v>
      </c>
      <c r="F6" s="58">
        <f>Dateneingabe!I48</f>
        <v>0</v>
      </c>
      <c r="G6" s="58">
        <f>Dateneingabe!H48</f>
        <v>0</v>
      </c>
      <c r="H6" s="58">
        <f>Dateneingabe!K48</f>
        <v>0</v>
      </c>
      <c r="I6" s="58">
        <f>Dateneingabe!L48</f>
        <v>0</v>
      </c>
      <c r="J6" s="58">
        <f>Dateneingabe!M48</f>
        <v>0</v>
      </c>
      <c r="K6" s="58" t="s">
        <v>289</v>
      </c>
    </row>
    <row r="7" spans="1:13" x14ac:dyDescent="0.25">
      <c r="A7" s="59">
        <f>Dateneingabe!$C$10</f>
        <v>0</v>
      </c>
      <c r="B7" s="58">
        <f>Dateneingabe!$F$13</f>
        <v>0</v>
      </c>
      <c r="C7" s="58" t="s">
        <v>276</v>
      </c>
      <c r="D7" s="60">
        <f>Dateneingabe!A49</f>
        <v>0</v>
      </c>
      <c r="E7" s="58" t="str">
        <f>Dateneingabe!C49</f>
        <v>Bitte wählen:</v>
      </c>
      <c r="F7" s="58">
        <f>Dateneingabe!I49</f>
        <v>0</v>
      </c>
      <c r="G7" s="58">
        <f>Dateneingabe!H49</f>
        <v>0</v>
      </c>
      <c r="H7" s="58">
        <f>Dateneingabe!K49</f>
        <v>0</v>
      </c>
      <c r="I7" s="58">
        <f>Dateneingabe!L49</f>
        <v>0</v>
      </c>
      <c r="J7" s="58">
        <f>Dateneingabe!M49</f>
        <v>0</v>
      </c>
      <c r="K7" s="58" t="s">
        <v>289</v>
      </c>
    </row>
    <row r="8" spans="1:13" x14ac:dyDescent="0.25">
      <c r="A8" s="59">
        <f>Dateneingabe!$C$10</f>
        <v>0</v>
      </c>
      <c r="B8" s="58">
        <f>Dateneingabe!$F$13</f>
        <v>0</v>
      </c>
      <c r="C8" s="58" t="s">
        <v>276</v>
      </c>
      <c r="D8" s="60">
        <f>Dateneingabe!A50</f>
        <v>0</v>
      </c>
      <c r="E8" s="58" t="str">
        <f>Dateneingabe!C50</f>
        <v>Bitte wählen:</v>
      </c>
      <c r="F8" s="58">
        <f>Dateneingabe!I50</f>
        <v>0</v>
      </c>
      <c r="G8" s="58">
        <f>Dateneingabe!H50</f>
        <v>0</v>
      </c>
      <c r="H8" s="58">
        <f>Dateneingabe!K50</f>
        <v>0</v>
      </c>
      <c r="I8" s="58">
        <f>Dateneingabe!L50</f>
        <v>0</v>
      </c>
      <c r="J8" s="58">
        <f>Dateneingabe!M50</f>
        <v>0</v>
      </c>
      <c r="K8" s="58" t="s">
        <v>289</v>
      </c>
    </row>
    <row r="9" spans="1:13" x14ac:dyDescent="0.25">
      <c r="A9" s="59">
        <f>Dateneingabe!$C$10</f>
        <v>0</v>
      </c>
      <c r="B9" s="58">
        <f>Dateneingabe!$F$13</f>
        <v>0</v>
      </c>
      <c r="C9" s="58" t="s">
        <v>276</v>
      </c>
      <c r="D9" s="60">
        <f>Dateneingabe!A51</f>
        <v>0</v>
      </c>
      <c r="E9" s="58" t="str">
        <f>Dateneingabe!C51</f>
        <v>Bitte wählen:</v>
      </c>
      <c r="F9" s="58">
        <f>Dateneingabe!I51</f>
        <v>0</v>
      </c>
      <c r="G9" s="58">
        <f>Dateneingabe!H51</f>
        <v>0</v>
      </c>
      <c r="H9" s="58">
        <f>Dateneingabe!K51</f>
        <v>0</v>
      </c>
      <c r="I9" s="58">
        <f>Dateneingabe!L51</f>
        <v>0</v>
      </c>
      <c r="J9" s="58">
        <f>Dateneingabe!M51</f>
        <v>0</v>
      </c>
      <c r="K9" s="58" t="s">
        <v>289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vt:i4>
      </vt:variant>
    </vt:vector>
  </HeadingPairs>
  <TitlesOfParts>
    <vt:vector size="10" baseType="lpstr">
      <vt:lpstr>Dateneingabe</vt:lpstr>
      <vt:lpstr>Ergebnisse Schlagbilanz</vt:lpstr>
      <vt:lpstr>Kultur</vt:lpstr>
      <vt:lpstr>organ._Dünger</vt:lpstr>
      <vt:lpstr>Mineraldünger</vt:lpstr>
      <vt:lpstr>Rechnungen_Grafik</vt:lpstr>
      <vt:lpstr>Access_SB_Daten</vt:lpstr>
      <vt:lpstr>Access_SB_InStoffe</vt:lpstr>
      <vt:lpstr>Access_SB_DueMi</vt:lpstr>
      <vt:lpstr>Dateneingabe!Druckbereich</vt:lpstr>
    </vt:vector>
  </TitlesOfParts>
  <Company>LGL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Riehm, Nicole (LTZ-Fo)</dc:creator>
  <cp:lastModifiedBy>Raible, Steffen (LTZ-Fo)</cp:lastModifiedBy>
  <cp:lastPrinted>2020-09-18T11:38:13Z</cp:lastPrinted>
  <dcterms:created xsi:type="dcterms:W3CDTF">2019-08-19T05:43:23Z</dcterms:created>
  <dcterms:modified xsi:type="dcterms:W3CDTF">2021-01-11T07:26:20Z</dcterms:modified>
</cp:coreProperties>
</file>